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9200" windowHeight="11595" tabRatio="856" activeTab="1"/>
  </bookViews>
  <sheets>
    <sheet name="Escala" sheetId="13" r:id="rId1"/>
    <sheet name="S. FORMACION" sheetId="2" r:id="rId2"/>
    <sheet name="S. INVESTIGACIÓN" sheetId="3" r:id="rId3"/>
    <sheet name="S. PROY. SOCIAL " sheetId="4" r:id="rId4"/>
    <sheet name="S. BIENESTAR" sheetId="5" r:id="rId5"/>
    <sheet name="S. ADMINISTRATIVO" sheetId="6" r:id="rId6"/>
  </sheets>
  <externalReferences>
    <externalReference r:id="rId7"/>
  </externalReferences>
  <definedNames>
    <definedName name="_xlnm.Print_Titles" localSheetId="5">'S. ADMINISTRATIVO'!$C:$F,'S. ADMINISTRATIVO'!$5:$7</definedName>
    <definedName name="_xlnm.Print_Titles" localSheetId="4">'S. BIENESTAR'!$C:$F,'S. BIENESTAR'!$5:$7</definedName>
    <definedName name="_xlnm.Print_Titles" localSheetId="1">'S. FORMACION'!$C:$F,'S. FORMACION'!$5:$7</definedName>
    <definedName name="_xlnm.Print_Titles" localSheetId="2">'S. INVESTIGACIÓN'!$C:$F,'S. INVESTIGACIÓN'!$5:$7</definedName>
    <definedName name="_xlnm.Print_Titles" localSheetId="3">'S. PROY. SOCIAL '!$C:$F,'S. PROY. SOCIAL '!$5:$7</definedName>
  </definedNames>
  <calcPr calcId="145621"/>
</workbook>
</file>

<file path=xl/calcChain.xml><?xml version="1.0" encoding="utf-8"?>
<calcChain xmlns="http://schemas.openxmlformats.org/spreadsheetml/2006/main">
  <c r="J28" i="6" l="1"/>
  <c r="AG27" i="6"/>
  <c r="AF27" i="6"/>
  <c r="AH27" i="6" s="1"/>
  <c r="AE27" i="6"/>
  <c r="AC27" i="6"/>
  <c r="AA27" i="6"/>
  <c r="Y27" i="6"/>
  <c r="U27" i="6"/>
  <c r="S27" i="6"/>
  <c r="R27" i="6"/>
  <c r="Q27" i="6"/>
  <c r="O27" i="6"/>
  <c r="M27" i="6"/>
  <c r="K27" i="6"/>
  <c r="E27" i="6"/>
  <c r="D27" i="6"/>
  <c r="C27" i="6"/>
  <c r="AG26" i="6"/>
  <c r="AF26" i="6"/>
  <c r="AH26" i="6" s="1"/>
  <c r="AE26" i="6"/>
  <c r="AC26" i="6"/>
  <c r="AA26" i="6"/>
  <c r="T26" i="6"/>
  <c r="U26" i="6" s="1"/>
  <c r="R26" i="6"/>
  <c r="Q26" i="6"/>
  <c r="O26" i="6"/>
  <c r="M26" i="6"/>
  <c r="I26" i="6"/>
  <c r="K26" i="6" s="1"/>
  <c r="E26" i="6"/>
  <c r="D26" i="6"/>
  <c r="C26" i="6"/>
  <c r="AE25" i="6"/>
  <c r="AC25" i="6"/>
  <c r="AA25" i="6"/>
  <c r="Y25" i="6"/>
  <c r="Q25" i="6"/>
  <c r="O25" i="6"/>
  <c r="M25" i="6"/>
  <c r="K25" i="6"/>
  <c r="E25" i="6"/>
  <c r="D25" i="6"/>
  <c r="C25" i="6"/>
  <c r="AG24" i="6"/>
  <c r="AI24" i="6" s="1"/>
  <c r="AF24" i="6"/>
  <c r="AH24" i="6" s="1"/>
  <c r="AE24" i="6"/>
  <c r="AC24" i="6"/>
  <c r="AA24" i="6"/>
  <c r="Y24" i="6"/>
  <c r="T24" i="6"/>
  <c r="S24" i="6"/>
  <c r="U24" i="6" s="1"/>
  <c r="R24" i="6"/>
  <c r="Q24" i="6"/>
  <c r="O24" i="6"/>
  <c r="M24" i="6"/>
  <c r="K24" i="6"/>
  <c r="E24" i="6"/>
  <c r="D24" i="6"/>
  <c r="C24" i="6"/>
  <c r="AF23" i="6"/>
  <c r="AH23" i="6" s="1"/>
  <c r="AE23" i="6"/>
  <c r="AC23" i="6"/>
  <c r="AA23" i="6"/>
  <c r="X23" i="6"/>
  <c r="Y23" i="6" s="1"/>
  <c r="U23" i="6"/>
  <c r="R23" i="6"/>
  <c r="Q23" i="6"/>
  <c r="O23" i="6"/>
  <c r="M23" i="6"/>
  <c r="K23" i="6"/>
  <c r="E23" i="6"/>
  <c r="D23" i="6"/>
  <c r="C23" i="6"/>
  <c r="AF22" i="6"/>
  <c r="AH22" i="6" s="1"/>
  <c r="AE22" i="6"/>
  <c r="AC22" i="6"/>
  <c r="AA22" i="6"/>
  <c r="X22" i="6"/>
  <c r="Y22" i="6" s="1"/>
  <c r="U22" i="6"/>
  <c r="R22" i="6"/>
  <c r="Q22" i="6"/>
  <c r="M22" i="6"/>
  <c r="K22" i="6"/>
  <c r="E22" i="6"/>
  <c r="D22" i="6"/>
  <c r="C22" i="6"/>
  <c r="AF21" i="6"/>
  <c r="AH21" i="6" s="1"/>
  <c r="AE21" i="6"/>
  <c r="AC21" i="6"/>
  <c r="AA21" i="6"/>
  <c r="U21" i="6"/>
  <c r="R21" i="6"/>
  <c r="Q21" i="6"/>
  <c r="O21" i="6"/>
  <c r="M21" i="6"/>
  <c r="K21" i="6"/>
  <c r="W21" i="6" s="1"/>
  <c r="E21" i="6"/>
  <c r="D21" i="6"/>
  <c r="C21" i="6"/>
  <c r="AF20" i="6"/>
  <c r="AH20" i="6" s="1"/>
  <c r="AE20" i="6"/>
  <c r="AC20" i="6"/>
  <c r="AA20" i="6"/>
  <c r="Y20" i="6"/>
  <c r="X20" i="6"/>
  <c r="AG20" i="6" s="1"/>
  <c r="U20" i="6"/>
  <c r="R20" i="6"/>
  <c r="Q20" i="6"/>
  <c r="O20" i="6"/>
  <c r="M20" i="6"/>
  <c r="K20" i="6"/>
  <c r="E20" i="6"/>
  <c r="D20" i="6"/>
  <c r="C20" i="6"/>
  <c r="AF19" i="6"/>
  <c r="AH19" i="6" s="1"/>
  <c r="AE19" i="6"/>
  <c r="AC19" i="6"/>
  <c r="AA19" i="6"/>
  <c r="Y19" i="6"/>
  <c r="X19" i="6"/>
  <c r="AG19" i="6" s="1"/>
  <c r="AI19" i="6" s="1"/>
  <c r="U19" i="6"/>
  <c r="R19" i="6"/>
  <c r="Q19" i="6"/>
  <c r="O19" i="6"/>
  <c r="M19" i="6"/>
  <c r="K19" i="6"/>
  <c r="E19" i="6"/>
  <c r="D19" i="6"/>
  <c r="C19" i="6"/>
  <c r="AF18" i="6"/>
  <c r="AH18" i="6" s="1"/>
  <c r="AE18" i="6"/>
  <c r="AC18" i="6"/>
  <c r="AA18" i="6"/>
  <c r="Y18" i="6"/>
  <c r="X18" i="6"/>
  <c r="AG18" i="6" s="1"/>
  <c r="U18" i="6"/>
  <c r="R18" i="6"/>
  <c r="Q18" i="6"/>
  <c r="O18" i="6"/>
  <c r="M18" i="6"/>
  <c r="K18" i="6"/>
  <c r="E18" i="6"/>
  <c r="D18" i="6"/>
  <c r="C18" i="6"/>
  <c r="AF17" i="6"/>
  <c r="AH17" i="6" s="1"/>
  <c r="AE17" i="6"/>
  <c r="AC17" i="6"/>
  <c r="AA17" i="6"/>
  <c r="Y17" i="6"/>
  <c r="X17" i="6"/>
  <c r="AG17" i="6" s="1"/>
  <c r="AI17" i="6" s="1"/>
  <c r="U17" i="6"/>
  <c r="T17" i="6"/>
  <c r="R17" i="6"/>
  <c r="Q17" i="6"/>
  <c r="O17" i="6"/>
  <c r="M17" i="6"/>
  <c r="K17" i="6"/>
  <c r="E17" i="6"/>
  <c r="D17" i="6"/>
  <c r="C17" i="6"/>
  <c r="AG16" i="6"/>
  <c r="AF16" i="6"/>
  <c r="AH16" i="6" s="1"/>
  <c r="AE16" i="6"/>
  <c r="AC16" i="6"/>
  <c r="AA16" i="6"/>
  <c r="Y16" i="6"/>
  <c r="U16" i="6"/>
  <c r="T16" i="6"/>
  <c r="R16" i="6"/>
  <c r="Q16" i="6"/>
  <c r="O16" i="6"/>
  <c r="M16" i="6"/>
  <c r="K16" i="6"/>
  <c r="E16" i="6"/>
  <c r="D16" i="6"/>
  <c r="C16" i="6"/>
  <c r="AF15" i="6"/>
  <c r="AH15" i="6" s="1"/>
  <c r="AE15" i="6"/>
  <c r="AC15" i="6"/>
  <c r="AA15" i="6"/>
  <c r="X15" i="6"/>
  <c r="Y15" i="6" s="1"/>
  <c r="T15" i="6"/>
  <c r="S15" i="6"/>
  <c r="U15" i="6" s="1"/>
  <c r="R15" i="6"/>
  <c r="Q15" i="6"/>
  <c r="O15" i="6"/>
  <c r="M15" i="6"/>
  <c r="K15" i="6"/>
  <c r="E15" i="6"/>
  <c r="D15" i="6"/>
  <c r="C15" i="6"/>
  <c r="AF14" i="6"/>
  <c r="AH14" i="6" s="1"/>
  <c r="AE14" i="6"/>
  <c r="AC14" i="6"/>
  <c r="AA14" i="6"/>
  <c r="X14" i="6"/>
  <c r="Y14" i="6" s="1"/>
  <c r="T14" i="6"/>
  <c r="U14" i="6" s="1"/>
  <c r="R14" i="6"/>
  <c r="Q14" i="6"/>
  <c r="O14" i="6"/>
  <c r="M14" i="6"/>
  <c r="K14" i="6"/>
  <c r="E14" i="6"/>
  <c r="D14" i="6"/>
  <c r="C14" i="6"/>
  <c r="AF13" i="6"/>
  <c r="AE13" i="6"/>
  <c r="AC13" i="6"/>
  <c r="AA13" i="6"/>
  <c r="Y13" i="6"/>
  <c r="R13" i="6"/>
  <c r="Q13" i="6"/>
  <c r="O13" i="6"/>
  <c r="M13" i="6"/>
  <c r="I13" i="6"/>
  <c r="I28" i="6" s="1"/>
  <c r="E13" i="6"/>
  <c r="D13" i="6"/>
  <c r="C13" i="6"/>
  <c r="AF12" i="6"/>
  <c r="AH12" i="6" s="1"/>
  <c r="AE12" i="6"/>
  <c r="AC12" i="6"/>
  <c r="AA12" i="6"/>
  <c r="X12" i="6"/>
  <c r="X28" i="6" s="1"/>
  <c r="X29" i="6" s="1"/>
  <c r="S12" i="6"/>
  <c r="U12" i="6" s="1"/>
  <c r="R12" i="6"/>
  <c r="Q12" i="6"/>
  <c r="O12" i="6"/>
  <c r="M12" i="6"/>
  <c r="K12" i="6"/>
  <c r="E12" i="6"/>
  <c r="D12" i="6"/>
  <c r="C12" i="6"/>
  <c r="AG11" i="6"/>
  <c r="AI11" i="6" s="1"/>
  <c r="AF11" i="6"/>
  <c r="AH11" i="6" s="1"/>
  <c r="AE11" i="6"/>
  <c r="AC11" i="6"/>
  <c r="AA11" i="6"/>
  <c r="Y11" i="6"/>
  <c r="U11" i="6"/>
  <c r="T11" i="6"/>
  <c r="R11" i="6"/>
  <c r="Q11" i="6"/>
  <c r="O11" i="6"/>
  <c r="M11" i="6"/>
  <c r="K11" i="6"/>
  <c r="E11" i="6"/>
  <c r="D11" i="6"/>
  <c r="C11" i="6"/>
  <c r="AG10" i="6"/>
  <c r="AI10" i="6" s="1"/>
  <c r="AF10" i="6"/>
  <c r="AH10" i="6" s="1"/>
  <c r="AE10" i="6"/>
  <c r="AC10" i="6"/>
  <c r="AA10" i="6"/>
  <c r="Y10" i="6"/>
  <c r="T10" i="6"/>
  <c r="S10" i="6"/>
  <c r="U10" i="6" s="1"/>
  <c r="R10" i="6"/>
  <c r="Q10" i="6"/>
  <c r="O10" i="6"/>
  <c r="M10" i="6"/>
  <c r="K10" i="6"/>
  <c r="E10" i="6"/>
  <c r="D10" i="6"/>
  <c r="C10" i="6"/>
  <c r="AG9" i="6"/>
  <c r="AF9" i="6"/>
  <c r="AH9" i="6" s="1"/>
  <c r="AE9" i="6"/>
  <c r="AC9" i="6"/>
  <c r="AA9" i="6"/>
  <c r="Y9" i="6"/>
  <c r="S9" i="6"/>
  <c r="U9" i="6" s="1"/>
  <c r="R9" i="6"/>
  <c r="Q9" i="6"/>
  <c r="O9" i="6"/>
  <c r="M9" i="6"/>
  <c r="K9" i="6"/>
  <c r="E9" i="6"/>
  <c r="D9" i="6"/>
  <c r="C9" i="6"/>
  <c r="AG8" i="6"/>
  <c r="AF8" i="6"/>
  <c r="AH8" i="6" s="1"/>
  <c r="AE8" i="6"/>
  <c r="AC8" i="6"/>
  <c r="AA8" i="6"/>
  <c r="Y8" i="6"/>
  <c r="T8" i="6"/>
  <c r="S8" i="6"/>
  <c r="U8" i="6" s="1"/>
  <c r="R8" i="6"/>
  <c r="Q8" i="6"/>
  <c r="O8" i="6"/>
  <c r="M8" i="6"/>
  <c r="K8" i="6"/>
  <c r="E8" i="6"/>
  <c r="C8" i="6"/>
  <c r="AJ4" i="6"/>
  <c r="AH4" i="6"/>
  <c r="AF4" i="6"/>
  <c r="AD4" i="6"/>
  <c r="AA4" i="6"/>
  <c r="AA3" i="6"/>
  <c r="AA2" i="6"/>
  <c r="AA1" i="6"/>
  <c r="AI9" i="6" l="1"/>
  <c r="AI16" i="6"/>
  <c r="AI18" i="6"/>
  <c r="AI20" i="6"/>
  <c r="AI26" i="6"/>
  <c r="AI27" i="6"/>
  <c r="AI8" i="6"/>
  <c r="AG21" i="6"/>
  <c r="AI21" i="6" s="1"/>
  <c r="W28" i="6"/>
  <c r="W29" i="6" s="1"/>
  <c r="Y21" i="6"/>
  <c r="Y12" i="6"/>
  <c r="Y28" i="6" s="1"/>
  <c r="Y29" i="6" s="1"/>
  <c r="K13" i="6"/>
  <c r="K28" i="6" s="1"/>
  <c r="AG14" i="6"/>
  <c r="AI14" i="6" s="1"/>
  <c r="AG15" i="6"/>
  <c r="AI15" i="6" s="1"/>
  <c r="AG22" i="6"/>
  <c r="AI22" i="6" s="1"/>
  <c r="AG23" i="6"/>
  <c r="AI23" i="6" s="1"/>
  <c r="AG12" i="6"/>
  <c r="AI12" i="6" s="1"/>
  <c r="Q9" i="5" l="1"/>
  <c r="Q10" i="5"/>
  <c r="Q11" i="5"/>
  <c r="Q12" i="5"/>
  <c r="Q13" i="5"/>
  <c r="Q14" i="5"/>
  <c r="Q15" i="5"/>
  <c r="Q16" i="5"/>
  <c r="Q17" i="5"/>
  <c r="Q18" i="5"/>
  <c r="Q19" i="5"/>
  <c r="Q20" i="5"/>
  <c r="Q21" i="5"/>
  <c r="Q22" i="5"/>
  <c r="Q23" i="5"/>
  <c r="Q24" i="5"/>
  <c r="Q25" i="5"/>
  <c r="Q26" i="5"/>
  <c r="Q27" i="5"/>
  <c r="Q28" i="5"/>
  <c r="Q29" i="5"/>
  <c r="Q30" i="5"/>
  <c r="Q31" i="5"/>
  <c r="Q32" i="5"/>
  <c r="Q33" i="5"/>
  <c r="Q8" i="5"/>
  <c r="O9" i="5"/>
  <c r="O10" i="5"/>
  <c r="O11" i="5"/>
  <c r="O12" i="5"/>
  <c r="O13" i="5"/>
  <c r="O14" i="5"/>
  <c r="O15" i="5"/>
  <c r="O16" i="5"/>
  <c r="O17" i="5"/>
  <c r="O18" i="5"/>
  <c r="O19" i="5"/>
  <c r="O20" i="5"/>
  <c r="O21" i="5"/>
  <c r="O22" i="5"/>
  <c r="O23" i="5"/>
  <c r="O24" i="5"/>
  <c r="O25" i="5"/>
  <c r="O26" i="5"/>
  <c r="O27" i="5"/>
  <c r="O28" i="5"/>
  <c r="O29" i="5"/>
  <c r="O30" i="5"/>
  <c r="O31" i="5"/>
  <c r="O32" i="5"/>
  <c r="O33" i="5"/>
  <c r="O8" i="5"/>
  <c r="M9" i="5"/>
  <c r="M10" i="5"/>
  <c r="M11" i="5"/>
  <c r="M12" i="5"/>
  <c r="M13" i="5"/>
  <c r="M14" i="5"/>
  <c r="M15" i="5"/>
  <c r="M16" i="5"/>
  <c r="M17" i="5"/>
  <c r="M18" i="5"/>
  <c r="M19" i="5"/>
  <c r="M20" i="5"/>
  <c r="M21" i="5"/>
  <c r="M22" i="5"/>
  <c r="M23" i="5"/>
  <c r="M24" i="5"/>
  <c r="M25" i="5"/>
  <c r="M26" i="5"/>
  <c r="M27" i="5"/>
  <c r="M28" i="5"/>
  <c r="M29" i="5"/>
  <c r="M30" i="5"/>
  <c r="M31" i="5"/>
  <c r="M32" i="5"/>
  <c r="M33" i="5"/>
  <c r="M8" i="5"/>
  <c r="T9" i="5" l="1"/>
  <c r="T8" i="5"/>
  <c r="O9" i="3"/>
  <c r="M41" i="3"/>
  <c r="R32" i="5"/>
  <c r="R31" i="5"/>
  <c r="R30" i="5"/>
  <c r="R29" i="5"/>
  <c r="R28" i="5"/>
  <c r="R27" i="5"/>
  <c r="R26" i="5"/>
  <c r="R25" i="5"/>
  <c r="R22" i="5"/>
  <c r="T19" i="5"/>
  <c r="T18" i="5"/>
  <c r="T17" i="5"/>
  <c r="T16" i="5"/>
  <c r="S16" i="5"/>
  <c r="T15" i="5"/>
  <c r="T14" i="5"/>
  <c r="S14" i="5"/>
  <c r="T13" i="5"/>
  <c r="T12" i="5"/>
  <c r="S12" i="5"/>
  <c r="T11" i="5"/>
  <c r="S11" i="5"/>
  <c r="T10" i="5"/>
  <c r="S10" i="5"/>
  <c r="S9" i="5"/>
  <c r="S8" i="5"/>
  <c r="R21" i="5"/>
  <c r="R20" i="5"/>
  <c r="R19" i="5"/>
  <c r="R18" i="5"/>
  <c r="R17" i="5"/>
  <c r="R16" i="5"/>
  <c r="R15" i="5"/>
  <c r="R14" i="5"/>
  <c r="R13" i="5"/>
  <c r="R12" i="5"/>
  <c r="R11" i="5"/>
  <c r="R10" i="5"/>
  <c r="R9" i="5"/>
  <c r="R8" i="5"/>
  <c r="U12" i="5" l="1"/>
  <c r="U13" i="5"/>
  <c r="U15" i="5"/>
  <c r="U8" i="5"/>
  <c r="U16" i="5"/>
  <c r="U10" i="5"/>
  <c r="U17" i="5"/>
  <c r="U19" i="5"/>
  <c r="U14" i="5"/>
  <c r="U9" i="5"/>
  <c r="U11" i="5"/>
  <c r="U18" i="5"/>
  <c r="T34" i="5"/>
  <c r="T45" i="3"/>
  <c r="T35" i="4"/>
  <c r="T30" i="2"/>
  <c r="U30" i="2" s="1"/>
  <c r="Q9" i="2" l="1"/>
  <c r="Q10" i="2"/>
  <c r="Q11" i="2"/>
  <c r="Q12" i="2"/>
  <c r="Q13" i="2"/>
  <c r="Q14" i="2"/>
  <c r="Q15" i="2"/>
  <c r="Q16" i="2"/>
  <c r="Q17" i="2"/>
  <c r="Q18" i="2"/>
  <c r="Q19" i="2"/>
  <c r="Q20" i="2"/>
  <c r="Q21" i="2"/>
  <c r="Q22" i="2"/>
  <c r="Q23" i="2"/>
  <c r="Q24" i="2"/>
  <c r="Q25" i="2"/>
  <c r="Q26" i="2"/>
  <c r="Q27" i="2"/>
  <c r="Q28" i="2"/>
  <c r="Q29" i="2"/>
  <c r="O9" i="2"/>
  <c r="O10" i="2"/>
  <c r="O11" i="2"/>
  <c r="O12" i="2"/>
  <c r="O13" i="2"/>
  <c r="O14" i="2"/>
  <c r="O15" i="2"/>
  <c r="O16" i="2"/>
  <c r="O17" i="2"/>
  <c r="O18" i="2"/>
  <c r="O19" i="2"/>
  <c r="O20" i="2"/>
  <c r="O21" i="2"/>
  <c r="O22" i="2"/>
  <c r="O23" i="2"/>
  <c r="O24" i="2"/>
  <c r="O25" i="2"/>
  <c r="O26" i="2"/>
  <c r="O27" i="2"/>
  <c r="O28" i="2"/>
  <c r="O29" i="2"/>
  <c r="M9" i="2"/>
  <c r="M10" i="2"/>
  <c r="M11" i="2"/>
  <c r="M12" i="2"/>
  <c r="M13" i="2"/>
  <c r="M14" i="2"/>
  <c r="M15" i="2"/>
  <c r="M16" i="2"/>
  <c r="M17" i="2"/>
  <c r="M18" i="2"/>
  <c r="M19" i="2"/>
  <c r="M20" i="2"/>
  <c r="M21" i="2"/>
  <c r="M22" i="2"/>
  <c r="M23" i="2"/>
  <c r="M24" i="2"/>
  <c r="M25" i="2"/>
  <c r="M26" i="2"/>
  <c r="M27" i="2"/>
  <c r="M28" i="2"/>
  <c r="M29" i="2"/>
  <c r="Q8" i="2"/>
  <c r="O8" i="2"/>
  <c r="M8" i="2"/>
  <c r="T21" i="5" l="1"/>
  <c r="S22" i="5"/>
  <c r="T22" i="5"/>
  <c r="T23" i="5"/>
  <c r="T24" i="5"/>
  <c r="U24" i="5" s="1"/>
  <c r="S25" i="5"/>
  <c r="T25" i="5"/>
  <c r="T26" i="5"/>
  <c r="S27" i="5"/>
  <c r="T27" i="5"/>
  <c r="T28" i="5"/>
  <c r="T29" i="5"/>
  <c r="U29" i="5" s="1"/>
  <c r="T30" i="5"/>
  <c r="U30" i="5" s="1"/>
  <c r="S31" i="5"/>
  <c r="T31" i="5"/>
  <c r="S32" i="5"/>
  <c r="S33" i="5"/>
  <c r="T20" i="5"/>
  <c r="S20" i="5"/>
  <c r="Q9" i="4"/>
  <c r="Q10" i="4"/>
  <c r="Q11" i="4"/>
  <c r="Q12" i="4"/>
  <c r="Q13" i="4"/>
  <c r="Q14" i="4"/>
  <c r="Q15" i="4"/>
  <c r="Q16" i="4"/>
  <c r="Q17" i="4"/>
  <c r="Q18" i="4"/>
  <c r="Q19" i="4"/>
  <c r="Q20" i="4"/>
  <c r="Q21" i="4"/>
  <c r="Q22" i="4"/>
  <c r="Q23" i="4"/>
  <c r="Q24" i="4"/>
  <c r="Q25" i="4"/>
  <c r="Q26" i="4"/>
  <c r="Q27" i="4"/>
  <c r="Q28" i="4"/>
  <c r="Q29" i="4"/>
  <c r="Q30" i="4"/>
  <c r="Q31" i="4"/>
  <c r="Q32" i="4"/>
  <c r="Q33" i="4"/>
  <c r="Q8" i="4"/>
  <c r="O9" i="4"/>
  <c r="O10" i="4"/>
  <c r="O11" i="4"/>
  <c r="O12" i="4"/>
  <c r="O13" i="4"/>
  <c r="O14" i="4"/>
  <c r="O15" i="4"/>
  <c r="O16" i="4"/>
  <c r="O17" i="4"/>
  <c r="O18" i="4"/>
  <c r="O19" i="4"/>
  <c r="O20" i="4"/>
  <c r="O21" i="4"/>
  <c r="O22" i="4"/>
  <c r="O23" i="4"/>
  <c r="O24" i="4"/>
  <c r="O25" i="4"/>
  <c r="O26" i="4"/>
  <c r="O27" i="4"/>
  <c r="O28" i="4"/>
  <c r="O29" i="4"/>
  <c r="O30" i="4"/>
  <c r="O31" i="4"/>
  <c r="O32" i="4"/>
  <c r="O33" i="4"/>
  <c r="O8" i="4"/>
  <c r="M9" i="4"/>
  <c r="T9" i="4" s="1"/>
  <c r="U9" i="4" s="1"/>
  <c r="M10" i="4"/>
  <c r="M11" i="4"/>
  <c r="M12" i="4"/>
  <c r="T12" i="4" s="1"/>
  <c r="M13" i="4"/>
  <c r="T13" i="4" s="1"/>
  <c r="M14" i="4"/>
  <c r="M15" i="4"/>
  <c r="M16" i="4"/>
  <c r="T16" i="4" s="1"/>
  <c r="M17" i="4"/>
  <c r="M18" i="4"/>
  <c r="M19" i="4"/>
  <c r="M20" i="4"/>
  <c r="M21" i="4"/>
  <c r="T21" i="4" s="1"/>
  <c r="U21" i="4" s="1"/>
  <c r="M22" i="4"/>
  <c r="M23" i="4"/>
  <c r="M24" i="4"/>
  <c r="M25" i="4"/>
  <c r="T25" i="4" s="1"/>
  <c r="U25" i="4" s="1"/>
  <c r="M26" i="4"/>
  <c r="M27" i="4"/>
  <c r="M28" i="4"/>
  <c r="T28" i="4" s="1"/>
  <c r="M29" i="4"/>
  <c r="T29" i="4" s="1"/>
  <c r="U29" i="4" s="1"/>
  <c r="M30" i="4"/>
  <c r="M31" i="4"/>
  <c r="M32" i="4"/>
  <c r="T32" i="4" s="1"/>
  <c r="M33" i="4"/>
  <c r="M8" i="4"/>
  <c r="S9" i="4"/>
  <c r="S10" i="4"/>
  <c r="S11" i="4"/>
  <c r="T11" i="4"/>
  <c r="U11" i="4" s="1"/>
  <c r="S12" i="4"/>
  <c r="S13" i="4"/>
  <c r="S14" i="4"/>
  <c r="S15" i="4"/>
  <c r="S16" i="4"/>
  <c r="S17" i="4"/>
  <c r="S18" i="4"/>
  <c r="S19" i="4"/>
  <c r="T19" i="4"/>
  <c r="S20" i="4"/>
  <c r="T20" i="4"/>
  <c r="U20" i="4" s="1"/>
  <c r="S21" i="4"/>
  <c r="S22" i="4"/>
  <c r="S23" i="4"/>
  <c r="T23" i="4"/>
  <c r="U23" i="4" s="1"/>
  <c r="S24" i="4"/>
  <c r="S25" i="4"/>
  <c r="S26" i="4"/>
  <c r="S27" i="4"/>
  <c r="T27" i="4"/>
  <c r="U27" i="4" s="1"/>
  <c r="S28" i="4"/>
  <c r="S29" i="4"/>
  <c r="S30" i="4"/>
  <c r="S31" i="4"/>
  <c r="S32" i="4"/>
  <c r="S33" i="4"/>
  <c r="S8" i="4"/>
  <c r="S9" i="2"/>
  <c r="S10" i="2"/>
  <c r="S11" i="2"/>
  <c r="S12" i="2"/>
  <c r="S13" i="2"/>
  <c r="S14" i="2"/>
  <c r="S15" i="2"/>
  <c r="S16" i="2"/>
  <c r="S17" i="2"/>
  <c r="S18" i="2"/>
  <c r="S19" i="2"/>
  <c r="S20" i="2"/>
  <c r="S21" i="2"/>
  <c r="S22" i="2"/>
  <c r="S23" i="2"/>
  <c r="S24" i="2"/>
  <c r="S25" i="2"/>
  <c r="S26" i="2"/>
  <c r="S27" i="2"/>
  <c r="S28" i="2"/>
  <c r="S29" i="2"/>
  <c r="S8" i="2"/>
  <c r="T9" i="2"/>
  <c r="U9" i="2" s="1"/>
  <c r="T10" i="2"/>
  <c r="U10" i="2" s="1"/>
  <c r="T11" i="2"/>
  <c r="U11" i="2" s="1"/>
  <c r="T12" i="2"/>
  <c r="U12" i="2" s="1"/>
  <c r="T13" i="2"/>
  <c r="U13" i="2" s="1"/>
  <c r="T14" i="2"/>
  <c r="U14" i="2" s="1"/>
  <c r="T15" i="2"/>
  <c r="U15" i="2" s="1"/>
  <c r="T16" i="2"/>
  <c r="U16" i="2" s="1"/>
  <c r="T17" i="2"/>
  <c r="U17" i="2" s="1"/>
  <c r="T18" i="2"/>
  <c r="U18" i="2" s="1"/>
  <c r="T19" i="2"/>
  <c r="U19" i="2" s="1"/>
  <c r="T20" i="2"/>
  <c r="U20" i="2" s="1"/>
  <c r="T21" i="2"/>
  <c r="U21" i="2" s="1"/>
  <c r="T22" i="2"/>
  <c r="U22" i="2" s="1"/>
  <c r="T23" i="2"/>
  <c r="U23" i="2" s="1"/>
  <c r="T24" i="2"/>
  <c r="U24" i="2" s="1"/>
  <c r="T25" i="2"/>
  <c r="U25" i="2" s="1"/>
  <c r="T26" i="2"/>
  <c r="U26" i="2" s="1"/>
  <c r="T27" i="2"/>
  <c r="U27" i="2" s="1"/>
  <c r="T28" i="2"/>
  <c r="U28" i="2" s="1"/>
  <c r="T29" i="2"/>
  <c r="U29" i="2" s="1"/>
  <c r="T8" i="2"/>
  <c r="U8" i="2" s="1"/>
  <c r="U31" i="5" l="1"/>
  <c r="U22" i="5"/>
  <c r="U32" i="4"/>
  <c r="U28" i="4"/>
  <c r="T8" i="4"/>
  <c r="T26" i="4"/>
  <c r="U26" i="4" s="1"/>
  <c r="T22" i="4"/>
  <c r="U22" i="4" s="1"/>
  <c r="T10" i="4"/>
  <c r="U10" i="4" s="1"/>
  <c r="T24" i="4"/>
  <c r="U24" i="4" s="1"/>
  <c r="T31" i="4"/>
  <c r="U31" i="4" s="1"/>
  <c r="T15" i="4"/>
  <c r="U15" i="4" s="1"/>
  <c r="T17" i="4"/>
  <c r="U27" i="5"/>
  <c r="U26" i="5"/>
  <c r="U20" i="5"/>
  <c r="T32" i="5"/>
  <c r="U28" i="5"/>
  <c r="U21" i="5"/>
  <c r="T33" i="5"/>
  <c r="U25" i="5"/>
  <c r="U23" i="5"/>
  <c r="U8" i="4"/>
  <c r="T18" i="4"/>
  <c r="U18" i="4" s="1"/>
  <c r="U19" i="4"/>
  <c r="U17" i="4"/>
  <c r="U16" i="4"/>
  <c r="U13" i="4"/>
  <c r="U12" i="4"/>
  <c r="T30" i="4"/>
  <c r="U30" i="4" s="1"/>
  <c r="T14" i="4"/>
  <c r="U14" i="4" s="1"/>
  <c r="T33" i="4"/>
  <c r="U33" i="4" s="1"/>
  <c r="U33" i="5" l="1"/>
  <c r="U32" i="5"/>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O10" i="3"/>
  <c r="O11" i="3"/>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Q8" i="3"/>
  <c r="O8" i="3"/>
  <c r="M8" i="3"/>
  <c r="M9" i="3"/>
  <c r="T9" i="3" s="1"/>
  <c r="M10" i="3"/>
  <c r="M11" i="3"/>
  <c r="M12" i="3"/>
  <c r="M13" i="3"/>
  <c r="M14" i="3"/>
  <c r="T14" i="3" s="1"/>
  <c r="M15" i="3"/>
  <c r="M16" i="3"/>
  <c r="M17" i="3"/>
  <c r="T17" i="3" s="1"/>
  <c r="M18" i="3"/>
  <c r="M19" i="3"/>
  <c r="M21" i="3"/>
  <c r="M22" i="3"/>
  <c r="M23" i="3"/>
  <c r="M24" i="3"/>
  <c r="T24" i="3" s="1"/>
  <c r="M25" i="3"/>
  <c r="M26" i="3"/>
  <c r="M27" i="3"/>
  <c r="M28" i="3"/>
  <c r="M29" i="3"/>
  <c r="M30" i="3"/>
  <c r="M31" i="3"/>
  <c r="M32" i="3"/>
  <c r="M33" i="3"/>
  <c r="M34" i="3"/>
  <c r="M35" i="3"/>
  <c r="M36" i="3"/>
  <c r="M37" i="3"/>
  <c r="M38" i="3"/>
  <c r="M39" i="3"/>
  <c r="M40" i="3"/>
  <c r="M42" i="3"/>
  <c r="M43" i="3"/>
  <c r="M44" i="3"/>
  <c r="M20" i="3"/>
  <c r="R9" i="3"/>
  <c r="R10" i="3"/>
  <c r="R11" i="3"/>
  <c r="R12" i="3"/>
  <c r="R13" i="3"/>
  <c r="R14" i="3"/>
  <c r="R15" i="3"/>
  <c r="R16" i="3"/>
  <c r="R17" i="3"/>
  <c r="R18" i="3"/>
  <c r="R19" i="3"/>
  <c r="R20" i="3"/>
  <c r="R21" i="3"/>
  <c r="R22" i="3"/>
  <c r="R23" i="3"/>
  <c r="R24" i="3"/>
  <c r="R25" i="3"/>
  <c r="R26" i="3"/>
  <c r="R27" i="3"/>
  <c r="R28" i="3"/>
  <c r="R29" i="3"/>
  <c r="R30" i="3"/>
  <c r="R31" i="3"/>
  <c r="R32" i="3"/>
  <c r="R33" i="3"/>
  <c r="R34" i="3"/>
  <c r="R35" i="3"/>
  <c r="R36" i="3"/>
  <c r="R37" i="3"/>
  <c r="R38" i="3"/>
  <c r="R39" i="3"/>
  <c r="R40" i="3"/>
  <c r="R41" i="3"/>
  <c r="R42" i="3"/>
  <c r="R43" i="3"/>
  <c r="R44" i="3"/>
  <c r="S9" i="3"/>
  <c r="S10" i="3"/>
  <c r="T10" i="3"/>
  <c r="S11" i="3"/>
  <c r="T11" i="3"/>
  <c r="S12" i="3"/>
  <c r="S13" i="3"/>
  <c r="S14" i="3"/>
  <c r="S15" i="3"/>
  <c r="S16" i="3"/>
  <c r="S17" i="3"/>
  <c r="S18" i="3"/>
  <c r="S19" i="3"/>
  <c r="S20" i="3"/>
  <c r="S21" i="3"/>
  <c r="T21" i="3"/>
  <c r="S22" i="3"/>
  <c r="S23" i="3"/>
  <c r="S24" i="3"/>
  <c r="S25" i="3"/>
  <c r="S26" i="3"/>
  <c r="S27" i="3"/>
  <c r="S28" i="3"/>
  <c r="S29" i="3"/>
  <c r="S30" i="3"/>
  <c r="S31" i="3"/>
  <c r="S32" i="3"/>
  <c r="T32" i="3"/>
  <c r="S33" i="3"/>
  <c r="T33" i="3"/>
  <c r="S34" i="3"/>
  <c r="S35" i="3"/>
  <c r="S36" i="3"/>
  <c r="S37" i="3"/>
  <c r="S38" i="3"/>
  <c r="S39" i="3"/>
  <c r="S40" i="3"/>
  <c r="S41" i="3"/>
  <c r="S42" i="3"/>
  <c r="S43" i="3"/>
  <c r="S44" i="3"/>
  <c r="S8" i="3"/>
  <c r="T12" i="3"/>
  <c r="T13" i="3"/>
  <c r="T19" i="3"/>
  <c r="U19" i="3" s="1"/>
  <c r="R8" i="3"/>
  <c r="T36" i="3" l="1"/>
  <c r="T22" i="3"/>
  <c r="T35" i="3"/>
  <c r="U11" i="3"/>
  <c r="T25" i="3"/>
  <c r="T30" i="3"/>
  <c r="T15" i="3"/>
  <c r="U15" i="3" s="1"/>
  <c r="U12" i="3"/>
  <c r="U36" i="3"/>
  <c r="U32" i="3"/>
  <c r="U35" i="3"/>
  <c r="T44" i="3"/>
  <c r="U44" i="3" s="1"/>
  <c r="T43" i="3"/>
  <c r="U43" i="3" s="1"/>
  <c r="T42" i="3"/>
  <c r="T41" i="3"/>
  <c r="T40" i="3"/>
  <c r="U40" i="3" s="1"/>
  <c r="T38" i="3"/>
  <c r="T37" i="3"/>
  <c r="T29" i="3"/>
  <c r="U29" i="3" s="1"/>
  <c r="T28" i="3"/>
  <c r="U28" i="3" s="1"/>
  <c r="T27" i="3"/>
  <c r="U27" i="3" s="1"/>
  <c r="T26" i="3"/>
  <c r="U24" i="3"/>
  <c r="T34" i="3"/>
  <c r="T39" i="3"/>
  <c r="U39" i="3" s="1"/>
  <c r="T31" i="3"/>
  <c r="U31" i="3" s="1"/>
  <c r="T23" i="3"/>
  <c r="U23" i="3" s="1"/>
  <c r="U21" i="3"/>
  <c r="T20" i="3"/>
  <c r="U20" i="3" s="1"/>
  <c r="U37" i="3"/>
  <c r="T8" i="3"/>
  <c r="U9" i="3"/>
  <c r="U41" i="3"/>
  <c r="U38" i="3"/>
  <c r="U33" i="3"/>
  <c r="U30" i="3"/>
  <c r="U25" i="3"/>
  <c r="U22" i="3"/>
  <c r="U42" i="3"/>
  <c r="U34" i="3"/>
  <c r="U26" i="3"/>
  <c r="T18" i="3"/>
  <c r="U18" i="3" s="1"/>
  <c r="U17" i="3"/>
  <c r="T16" i="3"/>
  <c r="U16" i="3" s="1"/>
  <c r="U14" i="3"/>
  <c r="U13" i="3"/>
  <c r="U10" i="3"/>
  <c r="U8" i="3" l="1"/>
  <c r="R9" i="4"/>
  <c r="R10" i="4"/>
  <c r="R11" i="4"/>
  <c r="R12" i="4"/>
  <c r="R13" i="4"/>
  <c r="R14" i="4"/>
  <c r="R15" i="4"/>
  <c r="R16" i="4"/>
  <c r="R17" i="4"/>
  <c r="R18" i="4"/>
  <c r="R19" i="4"/>
  <c r="R20" i="4"/>
  <c r="R21" i="4"/>
  <c r="R22" i="4"/>
  <c r="R23" i="4"/>
  <c r="R24" i="4"/>
  <c r="R25" i="4"/>
  <c r="R26" i="4"/>
  <c r="R27" i="4"/>
  <c r="R28" i="4"/>
  <c r="R29" i="4"/>
  <c r="R30" i="4"/>
  <c r="R31" i="4"/>
  <c r="R32" i="4"/>
  <c r="R33" i="4"/>
  <c r="R8" i="4"/>
  <c r="J34" i="5" l="1"/>
  <c r="I34" i="5"/>
  <c r="K9" i="5"/>
  <c r="K10" i="5"/>
  <c r="K11" i="5"/>
  <c r="K12" i="5"/>
  <c r="K14" i="5"/>
  <c r="K16" i="5"/>
  <c r="K20" i="5"/>
  <c r="K22" i="5"/>
  <c r="K25" i="5"/>
  <c r="K26" i="5"/>
  <c r="K27" i="5"/>
  <c r="K31" i="5"/>
  <c r="K32" i="5"/>
  <c r="K33" i="5"/>
  <c r="K8" i="5"/>
  <c r="K9" i="4"/>
  <c r="K10" i="4"/>
  <c r="K11" i="4"/>
  <c r="K12" i="4"/>
  <c r="K13" i="4"/>
  <c r="K14" i="4"/>
  <c r="K15" i="4"/>
  <c r="K16" i="4"/>
  <c r="K17" i="4"/>
  <c r="K18" i="4"/>
  <c r="K19" i="4"/>
  <c r="K20" i="4"/>
  <c r="K21" i="4"/>
  <c r="K22" i="4"/>
  <c r="K23" i="4"/>
  <c r="K24" i="4"/>
  <c r="K25" i="4"/>
  <c r="K26" i="4"/>
  <c r="K27" i="4"/>
  <c r="K28" i="4"/>
  <c r="K29" i="4"/>
  <c r="K30" i="4"/>
  <c r="K31" i="4"/>
  <c r="K32" i="4"/>
  <c r="K33" i="4"/>
  <c r="K8" i="4"/>
  <c r="J35" i="4"/>
  <c r="S35" i="4" s="1"/>
  <c r="U35" i="4" s="1"/>
  <c r="I35" i="4"/>
  <c r="J45"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4" i="3"/>
  <c r="K8" i="3"/>
  <c r="I45" i="3"/>
  <c r="K11" i="2"/>
  <c r="K12" i="2"/>
  <c r="K13" i="2"/>
  <c r="K14" i="2"/>
  <c r="K15" i="2"/>
  <c r="K16" i="2"/>
  <c r="K17" i="2"/>
  <c r="K18" i="2"/>
  <c r="K19" i="2"/>
  <c r="K20" i="2"/>
  <c r="K21" i="2"/>
  <c r="K22" i="2"/>
  <c r="K23" i="2"/>
  <c r="K24" i="2"/>
  <c r="K25" i="2"/>
  <c r="K26" i="2"/>
  <c r="K27" i="2"/>
  <c r="K28" i="2"/>
  <c r="K29" i="2"/>
  <c r="J30" i="2"/>
  <c r="K9" i="2"/>
  <c r="K10" i="2"/>
  <c r="I30" i="2"/>
  <c r="K8" i="2"/>
  <c r="S45" i="3" l="1"/>
  <c r="U45" i="3" s="1"/>
  <c r="S30" i="2"/>
  <c r="S34" i="5"/>
  <c r="U34" i="5" s="1"/>
  <c r="K34" i="5"/>
  <c r="J36" i="4"/>
  <c r="I36" i="4"/>
  <c r="I46" i="3"/>
  <c r="J46" i="3"/>
  <c r="I31" i="2"/>
  <c r="J31" i="2"/>
  <c r="K30" i="2"/>
  <c r="K35" i="4"/>
  <c r="K45" i="3"/>
  <c r="K35" i="5" l="1"/>
  <c r="I35" i="5"/>
  <c r="J35" i="5"/>
  <c r="K36" i="4"/>
  <c r="K31" i="2"/>
  <c r="K46" i="3"/>
  <c r="V4" i="5" l="1"/>
  <c r="T4" i="5"/>
  <c r="R4" i="5"/>
  <c r="P4" i="5"/>
  <c r="M4" i="5"/>
  <c r="M3" i="5"/>
  <c r="M2" i="5"/>
  <c r="M1" i="5"/>
  <c r="V4" i="4"/>
  <c r="T4" i="4"/>
  <c r="R4" i="4"/>
  <c r="P4" i="4"/>
  <c r="M4" i="4"/>
  <c r="M3" i="4"/>
  <c r="M2" i="4"/>
  <c r="M1" i="4"/>
  <c r="V4" i="3"/>
  <c r="T4" i="3"/>
  <c r="R4" i="3"/>
  <c r="P4" i="3"/>
  <c r="M4" i="3"/>
  <c r="M3" i="3"/>
  <c r="M2" i="3"/>
  <c r="M1" i="3"/>
  <c r="V4" i="2"/>
  <c r="T4" i="2"/>
  <c r="R4" i="2"/>
  <c r="P4" i="2"/>
  <c r="M4" i="2"/>
  <c r="M3" i="2"/>
  <c r="M2" i="2"/>
  <c r="M1" i="2"/>
</calcChain>
</file>

<file path=xl/sharedStrings.xml><?xml version="1.0" encoding="utf-8"?>
<sst xmlns="http://schemas.openxmlformats.org/spreadsheetml/2006/main" count="884" uniqueCount="540">
  <si>
    <t>RECURSOS ASIGNADOS</t>
  </si>
  <si>
    <t>RECURSO EJECUTADO</t>
  </si>
  <si>
    <t>SALDO</t>
  </si>
  <si>
    <t>META DE PRODUCTO</t>
  </si>
  <si>
    <t>TOTAL TRIMESTRE</t>
  </si>
  <si>
    <t>EFICIENCIA</t>
  </si>
  <si>
    <t>EFICACIA</t>
  </si>
  <si>
    <t>EFECTIVIDAD</t>
  </si>
  <si>
    <t>SOPORTES DE ACCIONES REALIZADAS</t>
  </si>
  <si>
    <t>SUBSISTEMA</t>
  </si>
  <si>
    <t>PROYECTO</t>
  </si>
  <si>
    <t>SIGLA</t>
  </si>
  <si>
    <t>ACCIONES</t>
  </si>
  <si>
    <t>RUBRO</t>
  </si>
  <si>
    <t>RESPONSABLE</t>
  </si>
  <si>
    <t>META 2017</t>
  </si>
  <si>
    <t>UNIDAD DE MEDIDA</t>
  </si>
  <si>
    <t>En millones de pesos</t>
  </si>
  <si>
    <t>#</t>
  </si>
  <si>
    <t>%</t>
  </si>
  <si>
    <t>EN PORCENTAJE</t>
  </si>
  <si>
    <t>FORMACION</t>
  </si>
  <si>
    <t>SF-PY1. Identidad con la Teleología Institucional.</t>
  </si>
  <si>
    <t>SF-PY1.1</t>
  </si>
  <si>
    <t>Actividades de Inducción y Reinducción con docentes, estudiantes y Administrativos para promover el conocimiento de la Teleología.</t>
  </si>
  <si>
    <t>V.ACADEMICA
FACECO</t>
  </si>
  <si>
    <t>SF-PY1.2</t>
  </si>
  <si>
    <t>Actividades para promover la Apropiación de la teleología Institucional. (Misión, La Visión, el Proyecto Educativo Institucional PEU).</t>
  </si>
  <si>
    <t>V. ACADÉMICA</t>
  </si>
  <si>
    <t>SF-PY1.3</t>
  </si>
  <si>
    <t>Promoción de la imagen corporativa institucional, portafolio de servicios-oferta académica.</t>
  </si>
  <si>
    <t>V.ACADEMICA</t>
  </si>
  <si>
    <t>SF-PY2. Creación de nueva Oferta Académica en las Sedes.</t>
  </si>
  <si>
    <t>SF-PY2.1</t>
  </si>
  <si>
    <t>Apoyo a la realización de estudios y diseños para la creación de programas de pregrado y postgrados.</t>
  </si>
  <si>
    <t xml:space="preserve">
V.ACADEMICA
FACECO
F.EDUCACION
F.C.J.P.
</t>
  </si>
  <si>
    <t>SF-PY3. Desarrollo Profesoral Permanente en lo Pedagógico, Disciplinar y Profesional.</t>
  </si>
  <si>
    <t>SF-PY3.1</t>
  </si>
  <si>
    <t xml:space="preserve"> Escuela de Formación Pedagógica
(formación y acompañamiento en  Pedagogía, alcance y materialización del PEU y  labor de consejerías) Graduación y Permanencia.</t>
  </si>
  <si>
    <t>DOCENTES</t>
  </si>
  <si>
    <t>SF-PY3.2</t>
  </si>
  <si>
    <t>Capacitación Individual Docente.</t>
  </si>
  <si>
    <t xml:space="preserve">
V.ACADEMICA
F. INGENIERIA
FACECO
F.EDUCACION
</t>
  </si>
  <si>
    <t>SF-PY3.3</t>
  </si>
  <si>
    <t xml:space="preserve"> Interlingua para Docentes.</t>
  </si>
  <si>
    <t>SF-PY3.4</t>
  </si>
  <si>
    <t>Oferta de Cursos Intersemestrales sobre áreas de conocimiento y culturas latinoaméricanas,  formación para la democracia.</t>
  </si>
  <si>
    <t>FACULTADES</t>
  </si>
  <si>
    <t>SF-PY3.5</t>
  </si>
  <si>
    <t>Estudio de Factibilidad Proyecto Inmersión Total en Casa.</t>
  </si>
  <si>
    <t>SF-PY4.  Autoevalución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</si>
  <si>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</si>
  <si>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</si>
  <si>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FACECO 
F.EDUCACION
F.C.J.P.</t>
  </si>
  <si>
    <t>PROGRAMAS</t>
  </si>
  <si>
    <t>SF-PY4.2</t>
  </si>
  <si>
    <t>Aprestamiento en Lectura Crítica y Matemática- Plan de Fomento a la Calidad-FASE I-Permanencia y graduación.</t>
  </si>
  <si>
    <t>ESTUDIANTES</t>
  </si>
  <si>
    <t>SF-PY4.3</t>
  </si>
  <si>
    <t>Fortalecimiento de las Competencias Genéricas Saber Pro- Plan de Fomento a la Calidad-FASE I -Permanencia y graduación.</t>
  </si>
  <si>
    <t>SF-PY4.4</t>
  </si>
  <si>
    <t>Consejerías Académicas -Plan de Fomento a la Calidad-FASE I-Permanencia y graduación.</t>
  </si>
  <si>
    <t>PERSONAS</t>
  </si>
  <si>
    <t>SF-PY4.5</t>
  </si>
  <si>
    <t>Apoyo a la Politica de Inclusión-Permanencia y graduación.</t>
  </si>
  <si>
    <t>SF-PY5.  Acreditación de Alta Calidad de la Universidad</t>
  </si>
  <si>
    <t>SF-PY5.1</t>
  </si>
  <si>
    <t>Funcionamiento de la Unidad de Apoyo a los Procesos de Autoevaluación  y Acreditación Institucional.</t>
  </si>
  <si>
    <t>SF-PY5.2</t>
  </si>
  <si>
    <t>Procesos de Autoevaluación y Acreditación Institucional; Capacitaciones  y encuentros para apoyo con Universidades del país.</t>
  </si>
  <si>
    <t>SF-PY5.3</t>
  </si>
  <si>
    <t>Creación de material educativo en formato digital.</t>
  </si>
  <si>
    <t>FACECO</t>
  </si>
  <si>
    <t>SF-PY6. Relevo Generacional con Excelencia Académica.</t>
  </si>
  <si>
    <t>SF-PY6.1</t>
  </si>
  <si>
    <t>SF-PY7. Fortalecimiento de los Vínculos Universidad - Egresados.</t>
  </si>
  <si>
    <t>SF-PY7.1</t>
  </si>
  <si>
    <t>Portal Laboral, fortalecimiento del vínculo empresa-universidad-estado.</t>
  </si>
  <si>
    <t>SF-PY7.2</t>
  </si>
  <si>
    <t>Programa de Seguimiento a Graduados, Apoyo a procesos de educación continuada.</t>
  </si>
  <si>
    <t>V.ACADEMICA
FACECO
F. EDUCACIÓN</t>
  </si>
  <si>
    <t>SF-PY7.3</t>
  </si>
  <si>
    <t>TOTAL SUBSISTEMA DE FORMACION</t>
  </si>
  <si>
    <t>SI-PY1.  Fortalecimiento de las capacidades de investigación, desarrollo e innovación.</t>
  </si>
  <si>
    <t>SI-PY1.1</t>
  </si>
  <si>
    <t>Adquisición  de equipos de laboratorio para investigación.</t>
  </si>
  <si>
    <t>VIPS</t>
  </si>
  <si>
    <t>EQUIPOS</t>
  </si>
  <si>
    <t>SI-PY1.2</t>
  </si>
  <si>
    <t xml:space="preserve"> Adquisición y renovación de  licencias software Y bases de datos especializadas  para  actividades de investigaciòn.</t>
  </si>
  <si>
    <t>LICENCIAS</t>
  </si>
  <si>
    <t>SI-PY1.3</t>
  </si>
  <si>
    <t>Apoyo a la formación de alto nivel (Maestrias, doctorados, posdoctorados).</t>
  </si>
  <si>
    <t>VIPS
FACECO</t>
  </si>
  <si>
    <t>TESIS O NUMERO DE DOCENTES APOYADOS</t>
  </si>
  <si>
    <t>SI-PY1.4</t>
  </si>
  <si>
    <t>Fortalecimiento de las capacidades investigativas para la acreditación Institucional</t>
  </si>
  <si>
    <t>PROGRAMA DE PEDAGOGÍA PARA LA INVESTIGACIÓN</t>
  </si>
  <si>
    <t>SI-PY1.5</t>
  </si>
  <si>
    <t>Fortalecimiento  de las capacidades investigativas de grupos de investigación en modalidad Proyectos.</t>
  </si>
  <si>
    <t>EJECUCIÓN DE 20 PROYECTOS DE INVESTIGACIÓN</t>
  </si>
  <si>
    <t>SI-PY2.  Calidad Académica y formación en Investigación.</t>
  </si>
  <si>
    <t>SI-PY2.1</t>
  </si>
  <si>
    <t>Formulación y ejecución de dos talleres para reformular dos currículos.</t>
  </si>
  <si>
    <t>TALLERES</t>
  </si>
  <si>
    <t>SI-PY2.2</t>
  </si>
  <si>
    <t>Taller con experto en Gestión  y apropiación social del conocimiento.</t>
  </si>
  <si>
    <t xml:space="preserve">VIPS </t>
  </si>
  <si>
    <t xml:space="preserve">TALLER </t>
  </si>
  <si>
    <t>SI-PY2.3</t>
  </si>
  <si>
    <t>Acciones  de sensibilización sobre propuestas de investigación en el marco del programa ONDAS.</t>
  </si>
  <si>
    <t>SI-PY2.4</t>
  </si>
  <si>
    <t>Apoyo al desarrollo de los proyectos formulados por los grupos, en el marco del convenio ONDAS.</t>
  </si>
  <si>
    <t>PROYECTOS</t>
  </si>
  <si>
    <t>SI-PY2.5</t>
  </si>
  <si>
    <t>Apoyo a la formulación, ejecución y divulgación de eventos académicos.</t>
  </si>
  <si>
    <t>VIPS 
F.C.J.P.</t>
  </si>
  <si>
    <t>EVENTOS</t>
  </si>
  <si>
    <t>SI-PY2.6</t>
  </si>
  <si>
    <t>Apoyo a docentes para  realizar ponencias en eventos nacionales e internacionales.</t>
  </si>
  <si>
    <t>VIPS 
FACECO</t>
  </si>
  <si>
    <t>PARTICIPACIÓN EN EVENTOS INVESTIGATIVOS</t>
  </si>
  <si>
    <t>SI-PY2.7</t>
  </si>
  <si>
    <t>Consolidación de grupos de Investigación.</t>
  </si>
  <si>
    <t>GRUPOS DE INVESTIGACIÓN CATEGORIZADOS</t>
  </si>
  <si>
    <t>SI-PY2.8</t>
  </si>
  <si>
    <t>Capacitación y participación de la Facultad de Ciencias Jurídicas y Políticas en eventos de formación.</t>
  </si>
  <si>
    <t>FCJP</t>
  </si>
  <si>
    <t>SI-PY2.9</t>
  </si>
  <si>
    <t>Apoyo al desarrollo de los Doctorados: Agroindustria y Desarrollo Agricola Sostenible;  Educación y Cultura Ambiental; en Ciencias de la Salud.</t>
  </si>
  <si>
    <t xml:space="preserve">VIPS Y  COORDINADORES </t>
  </si>
  <si>
    <t>FINANCIACIÓN DE 3 PROGRAMAS DE DOCTORADO</t>
  </si>
  <si>
    <t>SI-PY3. Calidad Académica y formación a través de la Investigación</t>
  </si>
  <si>
    <t>SI-PY3.1</t>
  </si>
  <si>
    <t>Financiación de proyectos de investigación en modalidad trabajos de grado.</t>
  </si>
  <si>
    <t>SI-PY3.2</t>
  </si>
  <si>
    <t>Financiación de proyectos ejecutados por semilleros de investigación.</t>
  </si>
  <si>
    <t>VIPS
F.C.EXACTAS</t>
  </si>
  <si>
    <t>SI-PY3.3</t>
  </si>
  <si>
    <t>Financiar la vinculación de  jóvenes investigadores.</t>
  </si>
  <si>
    <t>SI-PY4.  Calidad Académica y ejecución de Investigación.</t>
  </si>
  <si>
    <t>SI-PY4.1</t>
  </si>
  <si>
    <t>Financiar proyectos de investigación de convocatorias internas  y externas.</t>
  </si>
  <si>
    <t>44 EN CASO DE NO HABER AJUSTADO QUEDA EN 30 LA META</t>
  </si>
  <si>
    <t>SI-PY4.2</t>
  </si>
  <si>
    <t>Apoyo para la consolidación de grupos de investigación.</t>
  </si>
  <si>
    <t>VIPS
F. INGENIERIA
F.EDUCACIÓN</t>
  </si>
  <si>
    <t>NUEVOS GRUPOS DE INVESTIGACIÓN CATEGORIZADOS</t>
  </si>
  <si>
    <t>SI-PY5. Calidad Académica y gestión de Investigación.</t>
  </si>
  <si>
    <t>SI-PY5.1</t>
  </si>
  <si>
    <t>Convenios cofinanciados.</t>
  </si>
  <si>
    <t>CONVENIOS</t>
  </si>
  <si>
    <t>SI-PY5.2</t>
  </si>
  <si>
    <t>Gestión de proyectos de investigación en cooperación  regional nacional y/o internacional.</t>
  </si>
  <si>
    <t>BANCO DE PROYECTOS</t>
  </si>
  <si>
    <t>SI-PY5.3</t>
  </si>
  <si>
    <t>Divulgación del conocimiento.</t>
  </si>
  <si>
    <t>BOLETÍN DE LA VIPS</t>
  </si>
  <si>
    <t>SI-PY6.  Articulación del Sistema Integrado de Información (TICS).</t>
  </si>
  <si>
    <t>SI-PY6.1</t>
  </si>
  <si>
    <t>SI-PY6.2</t>
  </si>
  <si>
    <t>Elaboración y publicación del catálogo y portafolio de productos  Editorial Universidad Surcolombiana.</t>
  </si>
  <si>
    <r>
      <rPr>
        <sz val="9"/>
        <color rgb="FFFF0000"/>
        <rFont val="Calibri"/>
        <family val="2"/>
        <scheme val="minor"/>
      </rPr>
      <t xml:space="preserve">REPOSITORIO (1), </t>
    </r>
    <r>
      <rPr>
        <sz val="9"/>
        <rFont val="Calibri"/>
        <family val="2"/>
        <scheme val="minor"/>
      </rPr>
      <t>IMPACTO EN EL ENTORNO - VISIBILIDAD, NUMERO DE VISITAS QUE SE HACEN AL REPOSITORIO</t>
    </r>
  </si>
  <si>
    <t>SI-PY6.3</t>
  </si>
  <si>
    <t xml:space="preserve">Adquisión gestores bibliográficos. </t>
  </si>
  <si>
    <t>LICENCIAS VITALICIAS EDNOTE</t>
  </si>
  <si>
    <t>SI-PY6.4</t>
  </si>
  <si>
    <t>Apoyo para la gestión de la investigación  a traves de membresias (ASEUC, EULAC, ABEC, DOI).</t>
  </si>
  <si>
    <t>6 DOI PARA 6 REVISTAS (ES COMO LA CEDULA EN LA WEB DE LAS REVISTAS), 1 MEMBRESIA ASEUC</t>
  </si>
  <si>
    <t>YA SE CUMPLIO DOI YA SE TIENEN PARA 6 REVISTAS, LA ASEUC YA SE PAGÓ POR OTRO RUBRO</t>
  </si>
  <si>
    <t>SI-PY7.  Evaluación, dotación y consolidación de los Centros de Documentación, archivística y bases de datos.</t>
  </si>
  <si>
    <t>SI-PY7.1</t>
  </si>
  <si>
    <t>NO SE PUEDE CUMPLIR, SE DEJA ALLI PORQUE TENIAN QUE PONERLO LAS FACULTADES</t>
  </si>
  <si>
    <t>YA SE HIZO RENOVACIÓN</t>
  </si>
  <si>
    <t>SI-PY7.2</t>
  </si>
  <si>
    <t>Apoyo a centro de documentación archivistica.</t>
  </si>
  <si>
    <t>TOTALIDAD DEL ARCHIVO, DOS PROCESOS</t>
  </si>
  <si>
    <t>YA SE HIZO, SE ORGANIZO EL ARCHIVO DE INVESTIGACIÓN Y PROYECCIÓN SOCIAL</t>
  </si>
  <si>
    <t>SI-PY8.  Creación y Fortalecimiento de Centros, Institutos de investigación, desarrollo y vigilancia Tecnológica e Innovación.</t>
  </si>
  <si>
    <t>SI-PY8.1</t>
  </si>
  <si>
    <t>Apoyo a la creación y fortalecimiento de centros de investigación y vigilancia tecnológica e innovación.</t>
  </si>
  <si>
    <t>CENTRO TECNOLOGICO DE  LAS TICS</t>
  </si>
  <si>
    <t>SI-PY8.2</t>
  </si>
  <si>
    <t>Apoyo a Proyectos de Investigación ejecutados por los Centros de Desarrollo Tecnológicos.</t>
  </si>
  <si>
    <t>F. SALUD</t>
  </si>
  <si>
    <t>CENTROS CREADOS</t>
  </si>
  <si>
    <t>SI-PY9.  Articulación y fortalecimiento de las publicaciones Científicas  y Académicas.</t>
  </si>
  <si>
    <t>SI-PY9.1</t>
  </si>
  <si>
    <t xml:space="preserve">Evaluación de artículos, corrección de estilo, diseño, diagramación, impresión y publicación de revistas institucionales. </t>
  </si>
  <si>
    <t>VIPS
F. INGENIERIA
FACECO</t>
  </si>
  <si>
    <t>SI-PY9.2</t>
  </si>
  <si>
    <t>CURSO</t>
  </si>
  <si>
    <t>SI-PY9.3</t>
  </si>
  <si>
    <t xml:space="preserve">Evaluación, corrección estilo, diagramación  y publicación de libros en las diferentes modalidades.   </t>
  </si>
  <si>
    <t>SI-PY9.4</t>
  </si>
  <si>
    <t>Gestión para la indexación de revistas institucionales.</t>
  </si>
  <si>
    <t>SE ESTA GESTIONANDO LA INDEXACIÓN DE LAS 6 REVISTAS DE LAS NUEVAS NORMAS PUBLINDEX</t>
  </si>
  <si>
    <t>SI-PY9.5</t>
  </si>
  <si>
    <t>Apoyo a la consolidación de la editorial Surcolombiana y revistas institucionales.</t>
  </si>
  <si>
    <t>REVISTAS (SE ADQUIRIERON LOS DOI Y LA PLATAFORMA OJS</t>
  </si>
  <si>
    <t>SI-PY9.6</t>
  </si>
  <si>
    <t>Fortalecimiento, consolidación y mejoramiento de la calidad editorial de la Revista Jurídica Piélagus.</t>
  </si>
  <si>
    <t>F.C.J.P.</t>
  </si>
  <si>
    <t>REVISTA</t>
  </si>
  <si>
    <t>TOTAL SUBSISTEMA: DE INVESTIGACIÓN</t>
  </si>
  <si>
    <t>PROYECCION SOCIAL</t>
  </si>
  <si>
    <t>SP-PY1.  Internacionalización Académica Curricular y Administrativa.</t>
  </si>
  <si>
    <t>SP-PY1.1</t>
  </si>
  <si>
    <t>Apoyo a la movilidad académica de docentes, estudiantes y personal administrativo y expertos invitados.</t>
  </si>
  <si>
    <t>VIPS
F. SALUD
FACECO
F. EDUCACIÓN
FCJP</t>
  </si>
  <si>
    <t>SP-PY1.2</t>
  </si>
  <si>
    <t>Apoyo a la internacionalización de la investigación y la proyección social.</t>
  </si>
  <si>
    <t xml:space="preserve">
F. SALUD
FACECO</t>
  </si>
  <si>
    <t>APOYOS (PROFESORES QUE VAN Y HACEN LAS PONENCIAS)</t>
  </si>
  <si>
    <t>SP-PY1.3</t>
  </si>
  <si>
    <t>Apoyo a los procesos y fortalecimiento de alianzas académico-administrativas entre la Universidad y organismos públicos y privados.</t>
  </si>
  <si>
    <t>PARTICIPACION ASAMBLEA VISIBLE ( 3 VECES AL AÑO QUE SE HACE LA ASAMBLEA VISIBLE)</t>
  </si>
  <si>
    <t>SP-PY2.  Regionalización de la USCO</t>
  </si>
  <si>
    <t>SP-PY2.1</t>
  </si>
  <si>
    <t>Apoyo y gestión en acciones, proyectos y eventos para regionalización.</t>
  </si>
  <si>
    <t>VIPS
F. SALUD</t>
  </si>
  <si>
    <t>SP-PY3. Reformulación y fortalecimiento de las modalidades y formas de Proyección Social.</t>
  </si>
  <si>
    <t>SP-PY3.1</t>
  </si>
  <si>
    <t>Macroproyectos de Proyección social cofinanciados por la Universidad Surcolombiana.</t>
  </si>
  <si>
    <t>MACROPROYECTOS</t>
  </si>
  <si>
    <t>SP-PY3.2</t>
  </si>
  <si>
    <t>Proyectos solidarios de menor cuantía cofinanciados  por la Universidad Surcolombiana.</t>
  </si>
  <si>
    <t>SP-PY3.3</t>
  </si>
  <si>
    <t>Apoyo logístico a proyectos  de Responsabilidad Social Universitaria.</t>
  </si>
  <si>
    <t>F. INGENIERIA
F.EDUCACIÓN</t>
  </si>
  <si>
    <t>PROYECTOS RSU (ACTIVIDADES )</t>
  </si>
  <si>
    <t>SP-PY3.4</t>
  </si>
  <si>
    <t>Apoyos a la realización y participación en  eventos de proyección social.</t>
  </si>
  <si>
    <t>EVENTOS (SIMPOSIO, SEMINARIO, DIMPLOMADO, TALLERES, CONGRESOS, ETC)</t>
  </si>
  <si>
    <t>SP-PY3.5</t>
  </si>
  <si>
    <t>Apoyos financieros a la suscripción de convenios interinstitucionales.</t>
  </si>
  <si>
    <t>SP-PY3.6</t>
  </si>
  <si>
    <t>Apoyo a la gestión academico-administrativa de la Proyección Social.</t>
  </si>
  <si>
    <t>F. SALUD
F- INGENIERÍA
FACECO
F. EDUCACIÓN
FCJP</t>
  </si>
  <si>
    <t>SP-PY3.7</t>
  </si>
  <si>
    <t>Apoyos cursos de formación continuada a egresados de las sedes Neiva, Garzón, Pitalito y la Plata.</t>
  </si>
  <si>
    <t>SP-PY3.8</t>
  </si>
  <si>
    <t>Apoyo anual para el fortalecimiento y consolidación del Programa de Gestión Tecnológica.</t>
  </si>
  <si>
    <t>SP-PY4.  Estructuración y desarrollo Unidades de Atención Especializada y de Emprendimiento e Innovación Institucional.</t>
  </si>
  <si>
    <t>SP-PY4.1</t>
  </si>
  <si>
    <t>Implementación y operacionalización de la Unidad de Emprendimiento e Innovación.</t>
  </si>
  <si>
    <t>SP-PY5.  Consolidación de la Alianza Estratégica Estado-Universidad-Empresa-Ciudadanía.</t>
  </si>
  <si>
    <t>SP-PY5.1</t>
  </si>
  <si>
    <t>Proyectos Universidad-Empresa-Estado-Sociedad, financiados y cofinanciados por la Universidad Surcolombiana.</t>
  </si>
  <si>
    <t>SP-PY5.2</t>
  </si>
  <si>
    <t>Apoyo a la cofinanciación de proyectos de la Alianza Universidad-Empresa-Estado-Sociedad.</t>
  </si>
  <si>
    <t>SP-PY6. Estructuración y Desarrollo de la Agenda Social Regional.</t>
  </si>
  <si>
    <t>SP-PY6.1</t>
  </si>
  <si>
    <t>Apoyo a la gestión de proyectos de agenda social.</t>
  </si>
  <si>
    <t>SP-PY6.2</t>
  </si>
  <si>
    <t>Creación y puesta en funcionamiento del Observatorio Regional de Políticas Públicas.</t>
  </si>
  <si>
    <t>SP-PY6.3</t>
  </si>
  <si>
    <t>Creación y puesta en funcionamiento del Instituto de Estudios Surcolombianos.</t>
  </si>
  <si>
    <t>SP-PY6.4</t>
  </si>
  <si>
    <t>SP-PY7.  Articulación de la Educación Superior con la Educación formal, el trabajo y el desarrollo humano.</t>
  </si>
  <si>
    <t>SP-PY7.1</t>
  </si>
  <si>
    <t>Apoyo a los procesos de integración de la Educación Superior con la Educación Media, el trabajo y el desarrollo humano.</t>
  </si>
  <si>
    <t>SP-PY7.2</t>
  </si>
  <si>
    <t>Programas de formación para el trabajo y el desarrollo humano con procesos de interacción de la Educación Superior con la Educación Media.</t>
  </si>
  <si>
    <t>PROGRAMA</t>
  </si>
  <si>
    <t>SP-PY8. Fortalecimiento del sistema de comunicación e información institucional.</t>
  </si>
  <si>
    <t>SP-PY8.1</t>
  </si>
  <si>
    <t>Elaboracion y puesta en marcha del  Plan estratégico de comunicaciones.</t>
  </si>
  <si>
    <t>PLA ESTRATEGICO, YA SE HIZO YA ESTA APORBADA LA POLITICA</t>
  </si>
  <si>
    <t>SP-PY8.2</t>
  </si>
  <si>
    <t>Renovación Hosting y  elaboración de revista para comunicaciones y divulgación de actividades resultado de proyección social.</t>
  </si>
  <si>
    <t>REVISTA 2017</t>
  </si>
  <si>
    <t>SP-PY8.3</t>
  </si>
  <si>
    <t>Fortalecimiento de medios audiovisuales institucionales.</t>
  </si>
  <si>
    <t>CONTRATACION DE APOYO ADMINISTRATIVO PARA LA UNIDAD DE MEDIOS</t>
  </si>
  <si>
    <t>SP-PY8.4</t>
  </si>
  <si>
    <t>Elaboración de prospectos, revistas e instructivos-publicidad.</t>
  </si>
  <si>
    <t>F. SALUD
F. INGENIERÍA
F. EDUCACIÓN
F.C.J.P</t>
  </si>
  <si>
    <t>CONSULTAR CON LAS FACULTADES</t>
  </si>
  <si>
    <t>NUMERO DE PIEZAS DE DIVULGACIÓN</t>
  </si>
  <si>
    <t>SP-PY8.5</t>
  </si>
  <si>
    <t>F. SALUD
F. EDUCACIÓN
F.INGENIERIA
F.C. EXACTAS
F.C.J.P.</t>
  </si>
  <si>
    <t>TOTAL SUBSISTEMA DE PROYECCION SOCIAL</t>
  </si>
  <si>
    <t>BIENESTAR UNIVERSITARIO</t>
  </si>
  <si>
    <t>SB-PY1.   Universidad Saludable.</t>
  </si>
  <si>
    <t>SB-PY1.1</t>
  </si>
  <si>
    <t>Prestación servicio médico a estudiantes en las Sedes</t>
  </si>
  <si>
    <t>BIENESTAR</t>
  </si>
  <si>
    <t>SERVICIOS</t>
  </si>
  <si>
    <t>SB-PY1.2</t>
  </si>
  <si>
    <t>Prestación servicio odontólogico a estudiantes en las Sedes</t>
  </si>
  <si>
    <t>SB-PY1.3</t>
  </si>
  <si>
    <t>Prestación servicio Psicológico a estudiantes en las Sedes</t>
  </si>
  <si>
    <t>SB-PY1.4</t>
  </si>
  <si>
    <t>Apoyo a actividades de clima organizacional, docentes, estudiantes y administrativos en las Sedes.</t>
  </si>
  <si>
    <t xml:space="preserve">
F.INGENIERIA</t>
  </si>
  <si>
    <t>SB-PY1.5</t>
  </si>
  <si>
    <t>Campañas de prevención del CSPA</t>
  </si>
  <si>
    <t>Remisiones Psiquiatra</t>
  </si>
  <si>
    <t>SB-PY1.6</t>
  </si>
  <si>
    <t>USCO saludable.</t>
  </si>
  <si>
    <t>Talleres, Eventos y Actividades</t>
  </si>
  <si>
    <t>BENEFICIARIOS</t>
  </si>
  <si>
    <t>SB-PY1.7</t>
  </si>
  <si>
    <t>Proyecto de Inclusión y atención de la población con diversidad funcional en la USCO.</t>
  </si>
  <si>
    <t>Caracterización Población</t>
  </si>
  <si>
    <t>Apoyo tecnológico y académico</t>
  </si>
  <si>
    <t>Acompañamientos a estudiantes</t>
  </si>
  <si>
    <t>Talleres de Sensibilización</t>
  </si>
  <si>
    <t>SB-PY2.  Recreación y Deportes con responsabilidad y compromiso.</t>
  </si>
  <si>
    <t>SB-PY2.1</t>
  </si>
  <si>
    <t>Actividades deportivas de todas las Sedes.</t>
  </si>
  <si>
    <t>ACTIVIDADES</t>
  </si>
  <si>
    <t>SB-PY3. Cultura con responsabilidad y compromiso.</t>
  </si>
  <si>
    <t>SB-PY3.1</t>
  </si>
  <si>
    <t>Puestas Culturales en escena de todas las sedes</t>
  </si>
  <si>
    <t xml:space="preserve">
BIENESTAR
F.SALUD
FACECO
</t>
  </si>
  <si>
    <t xml:space="preserve">Talleres de Formación= </t>
  </si>
  <si>
    <t xml:space="preserve">TALLERES </t>
  </si>
  <si>
    <t xml:space="preserve">Grupos Artísticos= </t>
  </si>
  <si>
    <t>GRUPOS</t>
  </si>
  <si>
    <t>SB-PY4. Desarrollo Humano con responsabilidad y compromiso.</t>
  </si>
  <si>
    <t>SB-PY4.1</t>
  </si>
  <si>
    <t xml:space="preserve"> Apoyo a actividades de clima organizacional, docentes, estudiantes y administrativos en las Sedes</t>
  </si>
  <si>
    <t xml:space="preserve">
FACECO
F. EDUCACION
BIENESTAR
</t>
  </si>
  <si>
    <t>Eventos convivencia, integración y reconocimiento</t>
  </si>
  <si>
    <t>SB-PY5.  Desarrollo Socio-Económico con responsabilidad y compromiso.</t>
  </si>
  <si>
    <t>SB-PY5.1</t>
  </si>
  <si>
    <t>Prestación de servicio de restaurante a los estudiantes en las Sedes. NEIVA</t>
  </si>
  <si>
    <t>Meriendas Pitalito</t>
  </si>
  <si>
    <t>Meriendas Garzón</t>
  </si>
  <si>
    <t>Meriendas La Plata</t>
  </si>
  <si>
    <t>SB-PY5.2</t>
  </si>
  <si>
    <t>Atención a población estudiantil en situación de extrema vulnerabilidad en las Sedes.</t>
  </si>
  <si>
    <t>ESTUDIOS</t>
  </si>
  <si>
    <t>SB-PY5.3</t>
  </si>
  <si>
    <t>Vinculación de estudiantes en procesos institucionales.</t>
  </si>
  <si>
    <t>SB-PY6.  Promoción de la Permanencia y Graduación estudiantil en la Usco.</t>
  </si>
  <si>
    <t>SB-PY6.1</t>
  </si>
  <si>
    <t>Permanencia y graduación estudiantil.</t>
  </si>
  <si>
    <t>TOTAL SUBSISTEMA BIENESTAR UNIVERSITARIO</t>
  </si>
  <si>
    <t>ADMINISTRATIVO</t>
  </si>
  <si>
    <t>SA-PY2.a  Construcción y mantenimiento de las Sedes.</t>
  </si>
  <si>
    <t>VIC.ADTIVA.
F. SALUD
F.INGENIERIA
FACECO
F.C.J.P.</t>
  </si>
  <si>
    <t>VIC.ADTIVA.</t>
  </si>
  <si>
    <t>SA-PY2.b  Desarrollo, dotación y Mantenimiento de las Sedes.</t>
  </si>
  <si>
    <t>VIC.ADTIVA.
F.INGENIERIA</t>
  </si>
  <si>
    <t>RECURSOS INVERTIDOS $</t>
  </si>
  <si>
    <t>VIC.ADTIVA.
F. SALUD 
FACECO
F.EDUCACIÓN
F.C.S.H.
F.C.J.P.</t>
  </si>
  <si>
    <t xml:space="preserve">
VIC.ADTIVA.
F. SALUD
F. INGENIERÍA
FACECO
F. EDUCACIÓN
F.C.S.H
F.C.J.P.
</t>
  </si>
  <si>
    <t>VIC.ADTIVA.
FACECO
F.C.J.P.</t>
  </si>
  <si>
    <t xml:space="preserve">
F. SALUD
F.EDUCACION
</t>
  </si>
  <si>
    <t>F.EDUCACION
F. SALUD
F.C. EXACTAS</t>
  </si>
  <si>
    <t>VIC.ADTIVA.
FACECO</t>
  </si>
  <si>
    <t>Proyecto SA-PY2c. Desarrollo Proyectos Institucionales</t>
  </si>
  <si>
    <t>SA-PY3.  Aseguramiento de los sistemas de Gestión de Calidad y Gestión Ambiental.</t>
  </si>
  <si>
    <t>OFICINA PLANEACION</t>
  </si>
  <si>
    <t>SA-PY5.  Reestructuración Organizacional académica y administrativa.</t>
  </si>
  <si>
    <t>VIC. ADTIVA.</t>
  </si>
  <si>
    <t>ESTUDIO IMPLEMENTACIÓN</t>
  </si>
  <si>
    <t>SA-PY7. Formación y Capacitación al Personal Administrativo y Operativo.</t>
  </si>
  <si>
    <t>VIC.ADTIVA.
F.INGENIERIA
F. EDUCACIÓN</t>
  </si>
  <si>
    <t>TOTAL SUBSISTEMA ADMINISTRATIVO</t>
  </si>
  <si>
    <t>ABRIL</t>
  </si>
  <si>
    <t xml:space="preserve">MAYO </t>
  </si>
  <si>
    <t xml:space="preserve">JUNIO </t>
  </si>
  <si>
    <t xml:space="preserve">ABRIL </t>
  </si>
  <si>
    <t xml:space="preserve">INVESTIGACION </t>
  </si>
  <si>
    <t>JUNIO</t>
  </si>
  <si>
    <t>UNIVERSIDAD SURCOLOMBIANA</t>
  </si>
  <si>
    <t>OFICINA DE PLANEACIÓN</t>
  </si>
  <si>
    <t>SEGUIMIENTO AL PLAN DE DESARROLLO</t>
  </si>
  <si>
    <t>CODIGO</t>
  </si>
  <si>
    <t>ES-PLA-FO-04</t>
  </si>
  <si>
    <t>VERSION</t>
  </si>
  <si>
    <t>VIGENCIA</t>
  </si>
  <si>
    <t>SISTEMA ADMINISTRATIVO</t>
  </si>
  <si>
    <t>FECHA DEL INFORME</t>
  </si>
  <si>
    <t>SISTEMA FORMACION</t>
  </si>
  <si>
    <t>SISTEMA INVESTIGACION</t>
  </si>
  <si>
    <t>SISTEMA PROYECCION SOCIAL</t>
  </si>
  <si>
    <t>SISTEMA BIENESTAR</t>
  </si>
  <si>
    <t>SF-PY6.2</t>
  </si>
  <si>
    <t>Evaluar y reformar la actual política de relevo generacional con base en criterios de excelencia académica, edad, otros (Documento aprobado). Proceso Acreditación.</t>
  </si>
  <si>
    <t>SI-PY3.4</t>
  </si>
  <si>
    <t>Capacitación y Desarrollo de talleres para la formación de la investigación.</t>
  </si>
  <si>
    <t>Rediseño  procedimientos para  recolección y organización de información en sistemas integrados que sirvan para la toma de decisiones. Proceso Acreditación.</t>
  </si>
  <si>
    <t>Estudio financiero  para la descentralización de los recursos de  dotación y actualización bibliográfica y bases de datos  del  Centro de Información y Documentación. Proceso Acreditación.</t>
  </si>
  <si>
    <t xml:space="preserve">Capacitación a editores de revistas científicas;  Taller escritura de artículos científicos. </t>
  </si>
  <si>
    <t>Estrategia de integración al postconflicto desde la salud Regional.</t>
  </si>
  <si>
    <t>SP-PY5.3</t>
  </si>
  <si>
    <t>Atención apersonas en drogadicción, prostitución y E.T.V.  en las Sedes.</t>
  </si>
  <si>
    <t>Definición de necesidades  de vinculación de docentes (Estudio) Proceso Acreditación.</t>
  </si>
  <si>
    <t>Mejoramiento de la infraestructura tecnológica para el segumiento a egresados.</t>
  </si>
  <si>
    <t>POLITICA</t>
  </si>
  <si>
    <t>PORCENTAJE</t>
  </si>
  <si>
    <t xml:space="preserve">• Apoyo a estudiantes interesados en ingresar a la USCO: Como coordinador del proceso de oferta académica, apoyamos el proceso de  inscripción de 5 personas que lograron ingresar a la Universidad Surcolombiana en la  Sede Neiva y Sede Garzón. El proceso fue clave a la hora de brindar claridades en  cuento a compra de pin, inscripción, matricula académica y matrícula financiera.  
• Diseño de Banner para página web OPANOTICIAS: Se diseñó banner para promocionar el proceso de admisión y matrícula para el periodo  2017 B en la Universidad Surcolombiana.  A través de la página www.opanoticias.com 
• Publicación “INSCRIPCIONES ABIERTAS” en redes sociales y promoción de puntajes de cierre: Con el objeto de promocionar el tiempo de convocatoria y la plataforma para ingresar a la plataforma  POP que desarrollar el grupo PACA. 
• Publicación OFERTA ACADÉMICA EN DIARIO LA NACIÓN: Se publicó en las páginas centrales del diario  LA NACIÓN, la oferta académica de pregrado USCO 2017 B (Páginas 18 y 19) del domingo 14 de Mayo de 2017. 
• Sesión fotográfica Institucional: La Vicerrectoría Académica a través del Proyecto de Apropiación de la Teleología Institucional  realizó una sesión fotográfica con estudiantes de los distintos programas, con el fin de promocionar la oferta académica y de utilizarlas en las piezas graficas propias de la Universidad. 
• Actualización, promoción y divulgación de video promocional de oferta académica: La Vicerrectoría Académica realizó la actualización del video clip que ha sido utilizado para promocionar la oferta académica de pregrado. Los videos fueron publicados Redes sociales y plataformas digitales de la USCO. 
• Oferta académica en REDES SOCIALES: Se diseñó una publicación para FACEBOOK que tuvo bastante acogida. (IMÁGENES), Se diseñó un banner (TIPO GIF) publicado en redes sociales.
• Promoción de oferta académica en Coyaima y Castilla: En la que participaron 140 estudiantes de las dos municipalidades.  
• Promoción de oferta en la I.E. Agustín Codazzi de Neiva: En la que participaron 44 estudiantes
• Promoción de oferta en la I.E. Corregimiento el Caguán de Neiva: En la que participaron 86 estudiantes
• Promoción de oferta en el municipio de Natagaima: En la que participaron 160 estudiantes
• Promoción de oferta en la I.E. Corregimiento el Guacirco de Neiva: En la que participaron 66 estudiantes
• Participación en Feria universitaria y promoción de oferta en Paicol (Huila): En la que participaron 102 estudiantes
• Promoción de oferta en EL PATO Y GUAYABAL: En la que participaron 133 estudiantes
</t>
  </si>
  <si>
    <t xml:space="preserve">• Apoyo económico para manutención y transporte a Pitalito para apoyar tramite de registro calificado a nuevo programa de Administración Turística y hotelera
• Apoyo económico para viáticos y pasajes terrestres para participar y apoyar en la visita de pares académicos del nuevo programa de Administración Turística y hotelera
• Apoyo económico para manutención y pasajes terrestres con el fin de realizar visita a la Universidad Nacional de Colombia: FACIEN
• Elaboración y corrección de documento maestro para programa de postgrados de especialización en FACIEN
</t>
  </si>
  <si>
    <t xml:space="preserve">• Perfiles Teleología “PERFIL SURCOLOMBIANO” En video y en postal fotográfica: Perfil No. 2 Johana Milena Díaz, Oficina de Relaciones Nacionales e internacionales.
• Apoyo a PROCESO DE ACREDITACIÓN: Organización de la carpeta del proyecto PY1 TELEOLOGÍA INSTITUCIONAL para  entregar como soporte al factor 1 a los PARES ACADÉMICOS.
• Diseño de tarjetas de invitación a los estamentos para la VISITA DE LOS PARES (ACREDITACIÓN): Diseño de tarjeta de invitación para estudiantes, para docentes, para egresados, para organizaciones y  sector público.  
• Video promocional en video (Invitación a encuentro con los PARES)  Promoción y difusión: Realización del video de invitación para estudiantes, para docentes, para egresados,  para organizaciones y sector público.  
</t>
  </si>
  <si>
    <t xml:space="preserve">• Elaboración de arañas para ubicar en las oficinas: Se diseñaron las MINI ARAÑAS para ubicar en las distintas dependencias, se  imprimieron 20 arañas que se distribuyeron en todas las oficinas participantes del  concurso PATI NOS EVALÚA.  
• Concurso PATI NOS EVALUA con personal administrativo de la USCO: Con la participación de 26 dependencias contando con las Sedes y  260  personas  participantes. De las cuales ganaron las dependencias de  Tesorería,  Contabilidad, Presupuesto y Control Interno.  En el concurso por las Sedes ganó La Sede La Plata.  
• Encuesta a personal administrativo para medir el impacto de las estrategias comunicativas: Se realizó encuesta al personal administrativo con el fin de evaluar el impacto generado con las estrategias desarrolladas por el Proyecto PY1 Identidad con la Teleología  Institucional: TOTAL PERSONAS RESPONDIERON LA ENCUESTA: 40.  
</t>
  </si>
  <si>
    <t xml:space="preserve">Docentes Invitados Y Actividades de la ESCUELA DE FORMACIÓN PEDAGOGICA 
• 21 de abril, Tertulias Pedagógicas  
• 28 de abril, Dra. María Constanza Jiménez: El currículo en la Educación Superior 
• 5 de mayo, Tertulias Pedagógicas: TRABAJO POR EQUIPOS
• 19 de mayo, Dra. Martha Lorena Salinas: Evaluación del aprendizaje en la Educación Superior
• 2 de junio, Tertulias Pedagógicas
• 09 de junio, Cierre Escuela de Formación Pedagógica : PRIMER SEMESTRE 2017-1 – PARTICIPANTES: 62 DOCENTES INSCRITOS.
• CANAL DE YOUTUBE: ESCUELA DE FORMACIÓN PEDAGÓGICA (Soporte de cada una de las Actividades): https://www.youtube.com/channel/UC_1qpSojAtWWFYzpssYOyJQ
• Durante el semestre 2017-1 se consolidó el portafolio de Servicios Académicos de la EFP, se dispuso de un Google Formularios para diligenciar el formato. Hasta el momento contamos con los siguientes temas: Seminario Taller Pedagogías Críticas, Consultoría en gestión pública territorial, Consultoría en direccionamiento estratégico, USO DE HERRAMIENTAS DE GOOGLE DRIVE PARA LA DOCENCIA Y TRABAJO COLABORATIVO EN ESPACIOS ACADÉMICOS, Técnicas para hablar en público, Laboratorio Informática Facultad de Educación (LIFE), Taller análisis de datos cualitativos con ATLAS.TI, Seminario-taller o conferencia-plenaria sobre tecnología educativa, enfoques TIC y TAC, Seminario Taller Técnicas y métodos de investigación social, Seminario: Política Pública de Educación Rural en Colombia: OCHO PROFESORES SON LOS QUE OFRECIERON SUS SERVICIOS ACADÉMICOS PARA LA CONSTRUCCIÓN DEL PORTAFOLIO
</t>
  </si>
  <si>
    <t xml:space="preserve">• VIATICOS PARA ASISTIR COMO PONENTE EN EL II CONGRESO IBEROAMERICANO DE INVESTIGACION SOBRE MIPYME
• MANUTENCION Y TRANSPORTE TERRESTRE PARA PARTICIPAR COMO PONENTE DE CONGRESO INTERNACIONAL DE MUJERES EXPRESION Y VIDA PUBLICA: LADYS JIMENEZ TORRES
• APOYO ECONOMICO PARA MANUTENCION CON EL FIN DE ASISTIR AL ISN WORLD CONGRRESS OF NEPRHROLOGY
• MANUTENCION PARA PARTICIPAR DEL IX CONGRESO INTERNACIONAL SOBRE LA ENSEÑANZA Y APLICACIÓN DE LAS MATEMATICAS
• APOYO ECONOMICO PARA MANUTENCION CON EL FIN DE PARTICIPAR COMO PONENTE EN EL XXXV CONGRESO INTERNACIONAL AESL
•  INSCRIPCION Y MANUTENCION PARA PARTICIPAR COMO PONENTE EN EL X ENCUENTRO INTERNACIONAL DE EDUCACION INFANTIL
• MANUTENCION PARA ASISTIR AL THE FIRSTH Y FOREMOST IN THE WORLD 
• MANUTENCION PARA PARTICIPAR EN EL 1ER CONGRESO NACIONAL SOBRE ENERGIA SOLAR DE FOTOVOLTAICA
• VIATICOS Y PASAJES TERRESTRES PARA ASISTIR A LA XXX FERIA INTERNACIONAL DEL LIBRO
• VIATICOS Y PASAJES TERRESTRES PARA ASISTIR A LA FERIA INTERNACIONAL DEL LIBRO
• PASAJES TERRESTRES Y MANUTENCION CON EL FIN DE PARTICIPAR EN DFERENTES TALLERES
•  PASAJES TERRESTRES Y MANUTENCION CON EL FIN DE PARTICIPAR EN CAPACITACION SOBRE DIDACTICA DE LA LECTURA
• APOYO ECONOMICO PARA MANUTENCION CON EL FIN DE PARTICIPAR EN IX CONGRESO INTERNACIONAL SOBRE ENSEÑANZA
• PASAJES TERRESTRES Y MANUTENCION CON EL FIN DE PARTICIPAR EN CAPACITACION SOBRE DIDACTICA DE LA LECTURA
• VIATICOS Y PASAJES AEREOS PARA PARTICIPAR EN EL SEMINARIO METODOLOGIA LOGICA ENFOQUES 
• PASAJES AEREOS PARA ASISTIR AL IV CONGRESO INTERNACIONAL DE MODELOS Y TEORIAS DE ENFERMERIA
• MANUTENCION CON EL OBJETO DE ASISTIR AL EVENTO AMERICAN PSIQUIATRIA ASSOCIACION ANNUAL MEETING
•  MANUTENCION PARA PARTICIPAR CON PONENCIA EN LA MODALIDAD ORAL EN EL V CONGRESO MUNDIAL DE INVESTIGACION
• VIATICOS Y TRANSPORTE TERRESTRE CON EL FIN DE PARTICIPAR EN JORNADA DE ACTUALIZACION Y ANALISIS 
• VIATICOS PARA ASISTIR COMO PONENTE AL II SEMINARIO DE SALUD PUBLICA EN GIRARDOT
• MANUTENCION PARA ASISTIR AL CONGRESO INTERNACIONAL DE ENFERMERAS EN BARCELONA ESPAÑA
• MANUTENCION PARA DOCENTE MAGDA PAOLA TAFUR  QUIEN ASISTIRA A LA FERIA DEL LIBRO DE 2017 A REALIZARSE EN BOGOTA
• VIATICOS E INSCRIPCION PARA ASISTIR AL IV CONGRESO INTERNACIONAL DE MODELOS Y TEORIAS DE ENFERMERIA
• APOYO ECONOMICO PARA MANUTENCION Y TRANSPORTE TERRESTRE CON EL FIN DE ASISTIR A CONGRESO 37
• INSCRIPCION PARA ASISTIR COMO PONENTE AL V CONGRESO INTERNACIONAL DE EMPRENDIMIENTO
• GASTOS DE MANUTENCION Y TRANSPORTE PARA PARTICIPAR EN III SIMPOSIO NACIONAL DE DIDACTICA Y PEDAGOGICA EN CONTADURIA PÚBLICA
• APOYO ECONOMICO PARA MANUTENCION Y PASAJES TERRESTRES CON EL FIN DE REALIZAR SUSTENTACION
• INSCRIPCION, PASAJES AEREOS Y MANUTENCION PARA PARTICIPAR EN EL XIII SEMINARIO DE FUTBOL INTERNACIONAL
• PAGO DE INSCRIPCION CON EL FIN DE PARTICIPAR EN EL XXXVIII CONGRESO COLOMBIANO DE DERECHO PROCESAL
• VIATICOS PARA ASISTIR A CONGRESO DE CONSEJO INTERNACIONAL
• APOYO ECONOMICO PARA GASTOS DE MANUTENCION PARA ASISTIR AL I CURSO DE HEPATOLOGIA CLINICA
• MANUTENCION PARA ASISTIR AL I CURSO DE HEPATOLOGIA CLINICA QUE SE REALIZARA EN LA CIUDAD DE BOGOTA
• VIATICOS Y PASAJES TERRESTRES PARA PARTICIPAR EN EL XI CONGRESO NACIONAL DE MEDICINA CRITICA Y CUIDADO INTENSIVO
• MANUTENCION, INSCRIPCION Y PASAJES TERRESTRES PARA PARTICIPAR EN EL ENCUENTRO NACIONAL DE MATEMATICAS Y ESTADISTICA
• INSCRIPCION PARA LA REALIZACION DE CURSO VIRTUAL DENOMINADO "EL CONTRATO ESTATAL"
• MANUTENCION PARA ASISTIR A LA VI ESCUELA DE VERANO RECOBRO Y PRODUCTIVIDAD 
• INSCRIPCION PARA PARTICIPAR EN EL CONGRESO INTERNACIONAL IAMCR 2017 "TRANSFORMACION DE LA CULTURA"
• INSCRIPCION PARA PARTICIPAR EN EL CONGRESO INTERNACIONAL IAMCR 2017 "TRANSFORMACION DE LA CULTURA"
• VIATICOS Y PASAJES AEREOS PARA ASISTIR COMO PONENTE A CONGRESO COLOMBIANO DE MATEMATICOS
• VIATICOS E INSCRIPCION PARA ASISTIR A LA CERTIFICACION EN CINEANTROPOMETRIA
• INSCRIPCION PARA ASISTIR AL XXXVIII CONGRESO COLOMBIANO DE DERECHO PROCESAL
• INSCRIPCION Y PASAJES TERRESTRES PARA ASISTIR AL XVI CONGRESO DE ANTROPOLOGIA EN COLOMBIA
• APOYO ECONOMICO PARA MANUTENCION CON EL FIN DE ASISTIR COMO JUEZ
</t>
  </si>
  <si>
    <t xml:space="preserve">• Se realizó la convocatoria (durante un mes) para la prueba diagnóstica con aplicativo de Google Formularios, y se divulgó a través del uso de los medios institucionales y el correo electrónico a docentes TCP y TCO, MTP.
• También se realizó una convocatoria a través del aplicativo de Google Formularios para los (as) docentes que continuaban con el proceso desarrollado en el año 2016-2.
• TOTAL DOCENTES INSCRITOS: 114 para la prueba diagnóstica y continuidad del curso.
• Todos los (as) docentes se les hizo entrega de un acta de compromiso y su vez el libro guía para el desarrollo del curso. 
• El curso se está realizando de lunes a viernes de 8-12m en ILEUSCO en el Mes de Julio.
</t>
  </si>
  <si>
    <t>Se informo a las facultades mediante E-mail la existencia del Rubro en la que deberan presentar una propuesta de cursos Afines al objetivo de la actividad.</t>
  </si>
  <si>
    <t xml:space="preserve">• Revisión de Insumos Documentales y Numéricos, para el Taller del Programa de  Licenciatura de Inglés. Factores 7, 8 y 10.  3 de Abril de 2017
• Elaboración presentación para el Taller del Programa de  Licenciatura de Inglés. Factores 7, 8 y 10. 3 de Abril de 2017
• Orientación del Sexto Taller de Autoevaluación del programa de Licenciatura en Ingles. Factores 7, 8 y 10. 4 de Abril de 2017 
• Elaboración matriz general: Factores, preguntas orientadoras y la relación de insumos documentales y numéricos que se requieren para el Taller de Autoevaluación del Programa de Sicología. Factores 1 - 10.  20 y 21 de Abril de 2017
• Revisión y selección de los insumos documentales y numéricos y organización en carpetas por factores (Esta información fue entregada a la coordinadora de autoevaluación Gina Marcela Ordoñez). Así mismo, se hizo apoyo  para la elaboración de algunos insumos de carácter documental para Taller de Autoevaluación Programa Sicología. 25 y 26 de Abril de 2017
• Organización del cuadro de insumos con sus respectivas preguntas orientadoras e insumos para el Taller Ingeniería Civil. Condición 2. Justificación y revisión documentación enviada por el Programa. 26 de Abril de 2017
• Acompañamiento al Taller de Autoevaluación del programa de Sicología. Factores 1 - 10. 27 de Abril de 2017 
• Revisión de Insumos Documentales y Numéricos para el Taller del Programa de  Ingeniería Civil. 1 de Mayo de 2017
• Elaboración propuesta final de Taller para evaluación de condiciones de calidad  del Programa de Administración de Empresas de las Sedes Pitalito, Garzón y La Plata. 1 de Mayo de 2016
• Elaboración presentación para el Taller del Programa de  Ingeniería Civil. 4 de Mayo de 2017
• Acompañamiento del Primer Taller de Autoevaluación del programa de Ingeniería Civil. Condición 2. Justificación. 5 de Mayo de 2017 
• Revisión insumos para los tres talleres de las sedes de Administración de Empresas que se realizaron según listado de asistencia, los días Jueves 11 de Mayo: Garzón, Viernes 12 de Mayo: Pitalito y Martes 16 de Mayo: La Plata
• Preparación Taller Programa Ingeniería Agrícola – Sede La Plata. Evaluación Condiciones de Calidad. Lunes 8 de Mayo de 2017
• Revisión Insumos y elaboración presentación para el Taller Programa Ingeniería Agrícola – Sede La Plata. Evaluación Condiciones de Calidad. Martes 9 de Mayo de 2017
• Elaboración presentación para el Taller del Programa de  Ingeniería Civil. 16 de Mayo de 2017
• Acompañamiento del Segundo Taller de Autoevaluación del programa de Ingeniería Civil. Condición 3. Contenidos Curriculares. I Parte. 19 de Mayo de 2017 
• Elaboración presentación para el Taller del Programa de  Ingeniería Civil. 22 de Mayo de 2017
• Acompañamiento del Tercer Taller de Autoevaluación del programa de Ingeniería Civil. Condición 3. Contenidos Curriculares. II Parte. 26 de Mayo de 2017 
• Acompañamiento del Primer Taller de Autoevaluación del programa de Ingeniería de Software con Docentes. Evaluación Condiciones de Calidad. 19 de Mayo de 2017 
Asesorías:
• Asesoría a profesoras Gina Marcela Ordoñez y Luisa Fernanda Muñoz, Coordinadoras de Autoevaluación Sede Neiva y Sede La Plata respectivamente. Programa de Sicología. Tema: Orientaciones generales del proceso de autoevaluación para desarrollar en La Plata y la preparación previa del taller Sede Neiva.  7 de Abril de 2017 
• Acompañamiento reunión Comité de Autoevaluación Programa de Ingeniería Civil. Tema: Conformación del Comité de Autoevaluación, socialización plan de acción y taller autoevaluación. 21 de Abril de 2017
• Asesoría a Profesora Yaneth Liliana Ruíz Osorio, Coordinadora Autoevaluación Programa de Ingeniería Agrícola. Tema: Orientaciones generales proceso de autoevaluación sede La Plata y preparación Taller.  24 de Abril de 2017 
• Asesoría a Profesores Myriam Rocio Pallares y Julián Andrés Pulecio, integrantes del programa de Ingeniería Civil. Tema: Preparación Taller Condición Justificación. Se revisó preguntas orientadores, se sugirió ajustes y se acordó realizar taller con participación de docentes y elaboración conjunta de insumos para enviar a los participantes, previo al taller.  25 de Abril de 2017 
• Asesoría al profesor Carlos Salamanca del Programa de Administración de Empresas. Tema: Orientación sobre metodología para el desarrollo de talleres de autoevaluación en las tres sedes acorde con el modelo institucional. 2 de Mayo de 2017
• Asesoría a Profesores Myriam Rocio Pallares y Julián Andrés Pulecio, integrantes del programa de Ingeniería Civil. Tema: Preparación del Tercer Taller Condición 3. Contenidos Curriculares II Parte. 16 de Mayo de 2017
Otras actividades:
• Envío del Banco de Preguntas con las respectivas orientaciones, a la profesora Gina Marcela Ordoñez, Coordinador de Autoevaluación - Sede Neiva. Programa de Sicología. 5 de Abril de 2017
• Envío de Información profesor Ignacio Ramírez, coordinador Especialización en Gerencia Tributaria preguntas relacionadas con las condiciones de calidad establecidas en el Decreto 1075 de 2015 y que compiló el Decreto 1295 de 2010.  Las preguntas se aportaron para el foro virtual. 7 de Abril de 2017
• Envío de Información Yaneth Liliana Ruíz Osorio, Coordinadora Autoevaluación Programa de Ingeniería Agrícola, dos informes de acreditación sede Neiva y sede La Plata y documento maestro Sede La Plata.  24 de Abril de 2017
• Envío de Información profesora Gina Marcela Ordoñez, Coordinadora de Autoevaluación - Sede Neiva de la matriz final elaborada para el taller de autoevaluación N°2 con las preguntas y los insumos aportados por el equipo al Programa. 26 de Abril de 2017 
• Envío de Información a la Profesora Myriam Rocio Pallares, Coordinadora autoevaluación programa de Ingeniería Civil: Guía Taller N°1. Justificación, Modelo Autoevaluación Institucional y Taller de Reforma Curricular. 26 de Abril de 2017
• Envío Preguntas Orientadoras al profesor Carlos  Salamanca, Coordinador de Autoevaluación -. Sedes . Programa de Administración de Empresas. 2 de Mayo de 2017
• Envío Preguntas Orientadoras e insumos para el desarrollo del Taller, a la profesora Yaneth, Coordinadora de Autoevaluación - Sede La Plata . Programa Ingeniería Agrícola. 11 de Mayo de 2017
• Participación de I Jornada del II Congreso de Internacionalización. Nodo Tolima grande – Red Colombia para la internacionalización. 4 de Mayo de 2017
• Participación a la rendición de cuentas de la Vicerrectoría Académica Vigencia 2016. 15 de Mayo de 2017
Participación a la rendición de cuentas del Rector. 24 de Mayo de 2017
2. Respecto a la participación en la Autoevaluación Institucional y otras actividades de la institución, se informa lo siguiente:
• Reunión equipo de apoyo Acreditación Institucional. Tema. Socialización de la propuesta de la creación de la Unidad del Aseguramiento de la Calidad. 26 de Abril de 2017
• Participación a la Reunión del Comité de Acreditación Institucional. Tema: Socialización preparación simulacro, cuadros maestros y aspectos relacionados con visita de pares.  26 de Abril de 2017
• En este mes se realizó un acompañamiento a la mesa de trabajo del Factor 2. Estudiantes liderado por la Vicerrectoría Académica en el marco de la preparación de visita de pares con los Estudiantes. Las jornadas de trabajo fueron las siguientes:
• 5 de Abril de 2017. Reunión con el Equipo. Socialización Avances recolección de información por parte de los grupos –Factor 2. Estudiantes
•6 y 7 Abril de 2017: Trabajo individual. Agregó y reorganización datos nuevos a la Matriz de evidencias – Factor 2. Estudiantes y se envió nuevamente a los integrantes del grupo.
• 17 de Abril de 2017: Trabajo individual. Elaboración de relatoría reunión 5 de Abril de 2017.
• 25 de Abril: Trabajo individual. Preparación de la reunión y del material para la reunión del equipo del 26 de Abril de 2017.
• 26 de Abril de 2017. Reunión con el Equipo. Avances y entrega de información y Preparación de la reunión ampliada con los Estudiantes. Preparación visita de Pares.
• Participación a la Reunión del Comité de Acreditación Institucional. Tema: Presentación agenda de visita de pares y preparación simulacro.  3 de Mayo de 2017. Sala audiovisual de la Biblioteca Central (Piso 3)
• Participación a la Reunión del Comité de Acreditación Institucional. Tema: Socialización Factor 7.  10 de Mayo de 2017. 
• Participación al Simulacro Acreditación Institucional. Tema: Sustentación de los diferentes factores y selección de miembros de la comunidad universitaria para el rol como pares académicos y.  17 de Mayo sala audiovisual de la Biblioteca Central (Piso 3)
• Participación a la Reunión del Comité de Acreditación Institucional. Tema: Evaluación de la actividad de simulacros, a fin de analizar la jornada y optimizar detalles de perfeccionamiento de las presentaciones y Exposición de los indicadores de ASCUN. Sala 203 del Edificio de Posgrados. 18 de mayo de 2017
• Participación a la Reunión del Comité de Acreditación Institucional. Tema: Preparación de la presentación del Factor 8 y coordinación para la realización del último simulacro con Pares Colaborativo. 24 de Mayo de 2017.
En este mes se continuó el apoyo profesional a la Mesa de Trabajo del Factor 2. Estudiantes liderado por la Vicerrectoría Académica en el marco de la preparación de visita de pares con los Estudiantes. Algunas de las jornadas de trabajo fueron las siguientes:
- 2 y 3 de Mayo de 2017. Participación y organización Reunión con Estudiantes Representantes de los grupos estudiantiles (3 de mayo). Pedagogía Acreditación Institucional. CEDEIP – Centro de Documentación Especializado del Programa de Ingeniería de Petróleos ubicado frente al Edificio del Programa de Artes a las 2:30 pm. 
- 8 de Mayo de 2017. Preparación de la reunión ampliada con los Estudiantes en el auditorio. Tema: Pedagogía Acreditación; preparación presentación  de la Característica 4. Factor 2; elaboración diapositiva sobre etapas proceso de Acreditación Institucional y revisión general del contenido de la presentación.  
- 9 de Mayo de 2017. Participación en Reunión ampliada con los Estudiantes. Preparación visita de Pares. –Factor 2. Estudiantes.
- Recolección información  
- Reunión 31 de Mayo en la Decanatura de Educación. Tema: Presentación de Agenda de visita definitiva, compromiso de los asistentes con la presencia de estudiantes el día 8 de junio a las 2:45 pm en el auditorio Amparo Páramo y con la presencia de graduados en el mismo lugar a las 6:00 pm y Pedagogía del Factor Estudiantes.
- 22 al 31 Mayo de 2017: Trabajo individual. Recolección, Recepción y organización de información para la Matriz de evidencias etapa final – Factor 2. Estudiantes.  
- 26 de Mayo de 2017. Reunión para socializar con la Vicerrectora Académica los ajustes a la presentación del Factor 2 sobre Estudiantes. 
- Ajustes a la presentación sobre el Factor Estudiantes. Se realizaron varias versiones en diferentes fechas, la última del mes de Mayo fue el miércoles 31 de Mayo de 2017.
• Participación reunión grupo protocolo para preparación visita de pares con el grupo de apoyo acreditación institucional. 2 de Junio de 2017
• Participación y organización de simulacro estudiantes. Facultad de Salud. 5 de Junio de 2017.
• Participación a la Reunión del Comité de Acreditación Institucional. Tema: Avances del proceso.  6 de Junio de 2017. 
• Reunión del Comité de Acreditación Institucional. Tema: Balance de la visita de pares.  15 de Junio de 2017
• Participación  de la Visita de Pares Evaluadores Externos para Acreditación Institucional. 7, 8 y 9 de Junio de 2017. 
• Recolección y organización de información para dar Respuesta a solicitud par académico sobre el Factor Estudiantes. 8 de Junio de 2017
• Selección de evidencias para entregar a los pares académicos con la respectiva  presentación. 8 de Junio de 2017
• Redacción texto sobre Autoevaluación de Sedes para apoyar respuesta de completitud para el informe de los pares académicos. 13 de Junio de 2017
En este mes se continuó el apoyo profesional a la Mesa de Trabajo del Factor 2. Estudiantes liderado por la Vicerrectoría Académica en el marco de la preparación de visita de pares con los Estudiantes. Algunas de las jornadas de trabajo fueron las siguientes:
- Estudio y revisión de cifras del cuadro de Programas. 1 de Junio de 2017
- Informe general del trabajo de recolección de evidencias. 1 de Junio de 2017
- Corrección de la presentación de los estudiantes teniendo en cuenta últimas sugerencias de integrantes de la mesa de trabajo. 2 de Junio de 2017 
- Solicitud Facultades del listado de estudiantes para el simulacro. 2 y 5 de Junio de 2017
- Recolección evidencias definitivas de PACA y Derechos Pecuniarios. 5 de Junio de 2017
- Recolección de las últimas evidencias. 6 de Junio de 2017
- Corrección final presentación Factor 2 de acuerdo a sugerencias del coordinador de acreditación institucional. 6 de Junio de 2017
- Entrega final de matriz y carpetas de evidencias. 6 de junio de 2017 
</t>
  </si>
  <si>
    <t xml:space="preserve">• Durante el mes de abril y mayo, para el desarrollo del programa de Aprestamiento en Habilidades de Comprensión de Lectura y Matemáticas, las actividades realizadas estuvieron enfocadas al seguimiento a los estudiantes que ingresaron al primer semestre desarrollado por los monitores del proyecto y su respectiva sistematización.
• Posteriormente en el mes de mayo, se hizo la recolección de los elementos de seguimiento (Bitácoras, listados de asistencias) para su respectiva sistematización, en igual medida durante el mediados del mes de mayo y junio se empezó a proyectar el proyecto Semestre Cero para el segundo semestre del año 2017.
• Reunión con coordinadores de práctica del programa de Licenciatura en Matemáticas, Licenciatura en Literatura y Lengua Castellana, para evaluar el proyecto. Martes 16 de mayo de 2017.
• Jueves 25 de mayor reunión evaluativa con los estudiantes que hicieron parte del proyecto como monitores.
• Junio 14, reunión con coordinadores de práctica para la selección de los monitores del segundo semestre del año 2017.
• Selección de monitores, convocatoria, presentación de propuesta metodológica del 16 al 20 de junio.
• Reunión para evaluar las diversas propuestas presentadas, analizar los cambios para el segundo semestre del año 2017.
• Organización de las semanas de capacitación de los monitores que harán parte del proceso en el segundo semestre.
• Creación, diagramación y corrección de módulos de Comprensión de Lectura y Matemáticas de junio 12 al 30 de 2017
• Organización logística y de planta física para recibir los estudiantes al programa semestre cero de junio 15 a 30 de 2017.
</t>
  </si>
  <si>
    <t xml:space="preserve">1. ACTIVIDAD: 
• Definición de las fechas de talleres SABER PRO : inician el 14 de agosto hasta el 29 de septiembre de 2017.
• Diseño de postres publicitarios (Saber Pro 2017-2).  
• Taller Uso e Interpretación de Resultados Saber Pro 2017
• Solicitud de vinculación actividad académica remunerada JOSÉ DANIEL BOGOYA MALDONADO 
GESTIÓN DESARROLLADA: 
• Se realizó el diseño de los posters publicitarios con diferentes fotos para rotarlos cada semana y con la información pertinente, invitando a los estudiantes inscritos a presentar las pruebas Saber Pro 2017-2 a participar de las jornadas de capacitación y fortalecimiento en las competencias genéricas que evalúa el Icfes.
• La Universidad Surcolombiana participa de la jornada de divulgación  “Taller Uso de Resultados Saber Pro”, el día martes 11 de julio de 2017. Actividad desarrollada por el Instituto Colombiano para el Fomento de la Educación (ICFES) en el marco de su política de propender por el mejoramiento continuo, en la Biblioteca de la Universidad Cooperativa de Colombia en Neiva.
• La jornada de divulgación consistió en una capacitación sobre aspectos importantes de las Cinco (5) Competencias Genéricas del examen Saber Pro, los nuevos reportes de resultados de esta prueba, las medidas de aporte relativo y otros indicadores de calidad educativa, información que será de utilidad para las instituciones de educación superior de todo el territorio.
• Con el fin de desarrollar el Taller sobre preguntas SABER PRO en procesos de evaluación. Se realizó la solicitud para ordenar la vinculación del Magister JOSÉ DANIEL BOGOYA MALDONADO, quien cuenta con una  Formación académica para realizar dicha actividad, Dirigida para todos los profesores de Tiempo Completo y Medio Tiempo adscritos a las Facultades de la Universidad Surcolombiana y a los docentes capacitadores que hacen parte del Proyecto Saber Pro de la Universidad.
</t>
  </si>
  <si>
    <t xml:space="preserve">Acompañamiento ttécnico docentes consejeros
• Tres (3) sesiones de fortalecimiento de capacidades
• 117 docentes consejeros
• Acompañamiento telefónico para activación de rutas de atención.
• Diseño de metodologías a implementar en consejerías colectivas.
• Planes de alistamiento consejerías colectivas para la totalidad de docentes consejeros
• Socialización de rutas de atención acordadas por Comité de Permanencia y Graduación
Acompañamiento a estudiantado
• 30  espacios de trabajo con estudiantes primer semestre  de 2 horas de duración en cada uno.
• Asistieron 1.108  primer estudiantes, cubriendo la totalidad de facultades de las 4 sedes.
• Acompañamiento telefónico a estudiantado, durante procesos inherentes a su permanencia.
• Asesoría y acompañamiento en activación de rutas a través de Bienestar Universitario
• Realización de consejerías colectivas para la totalidad de programas sede Neiva
Gestión
• Articulación con Unidad de Servicios de Atención Psicológica.
• Articulación con Bienestar Universitario para acompañamiento a Familias.
• Seguimiento a casos derivados a Bienestar Universitario
• Articulación con Programa Mujer y Género – Alcaldía de Neiva para la construcción de rutas de atención.
• Secretaría Técnica Comité Permanencia y Graduación.
• Consolidación de rutas de atención de riesgo de mortalidad universitaria al interior de la USCO
• generación de piezas comunicativas con el fin de socializar el proyecto  y sensibilizar al estudiantado sobre la solicitud temprana de acompañamiento
• Elaboración de materiales para la implementación de planes de trabajo de consejerías por parte de los Programas académicos.
• Seguimiento a la realización de materiales de sensibilización de la comunidad universitaria.
• Actividades de articulación del Proyecto de consejerías a la Unidad de Servicios de Atención Psicológica.
• Avance en proceso de consolidación en de la Política de Inclusión de la Universidad Sur colombiana
</t>
  </si>
  <si>
    <t xml:space="preserve">Acompañamiento al estudiantado indígena
• Acompañamiento a la Junta Directiva del Cabildo Indígena Universitario.
• Acompañamiento a practicante indígena con el objetivo de fortalecer los procesos de comunicación interna y externa.
• Detección temprana de riesgo de mortalidad estudiantil y generación de estrategias de intervención.
• En articulación con el CRIHU se identificaron barreras de acceso durante el proceso de admisiones, a partir de lo cual se implementó una  estrategia de acompañamiento facilitadora, incrementando en un 50% el número de aspirantes que consiguieron completar el proceso de admisión.
• Se facilitó acompañamiento para la consolidación de grupo de tejidos y danzas propias, como dinámica protectora ante el desarraigo cultural vivido por el estudiantado indígena.
</t>
  </si>
  <si>
    <t>Contratación: Corporación Cultural "Alarte", para proceso  de sensibilización para la Pedagogía y ambientación de la autoevaluación con mirasa la acreditación institucional.
Asesorías - Jornadas de acompañamiento con los equipos de trabajo asignados a los factores de Bienestar Universitario, Organización, Gestión y Administración, Recursos de apoyo académico e Infraestructura, Procesos Académicos, Estudiantes, Profesores, Recursos Finaxcieros y Misión y Proyecto Educativo Universitario.
Recolección de información requerida por el CNA para la consolidación de requerimeintos solicitados por el CNA (Cuadros maestros institucionales).
Orientación y elaboración de lineamientos para la organización de evidencias por cada característica y factores  del modelo de autoevaluación.
Organización para la visita de pares académicos hacia la verificación de los resultados del proceso de autoevaluación: Consolidación de los Grupos protocolo de a) Hospedaje y alimentación para lso pares académicos; b) infraestructura: sitios determinados para atender a procesos de visita por los pares académicos (Biblioteca, instancias de bienestar universitario, laboratorios, Sala 203 de posgrados,salas de la facultad de Economía y Administración; instancias del Consultorio Jurídico, Centro de Conciliación y Agenda Social, otros); c) transporte; d) Centro de tecnologia e información; y d) Adecuaciones y logística de espacios de encuentro  con los pares académicos).
Sesiones de trabajo con los Líderes y sus equipos de trabajo por cada uno de los FACTORES para formalizar las presentaciones y sustentaciones de los mismos ante los Pares Académicos.
Revisión detallada de hojas de vida de los docentes  vinculados a la Universidad en la Oficina de Talento Humano para responder a requerimientos solicitados por los Pares Académicos y el CNA sobre: tipo de vinculación, dedicación académica y formación académica de los docentes.
El diseño y gestión respectiva ante las instancias competentes para disponer de un espacio en el Portal Institucional con la trazabilidad del proceso de acreditación, denominado "En la Ruta de la Acreditación Institucional" que hace visible  los documentos. informe de Autoevaluación Institucional, Informe resultado de los aspectos a evaluar; los anexos pertinentes de sustento a la información obtenida en la autoevaluación, el Informe de Sedes, la metodología del proceso, beneficios d ela acreditación institucional, galería de imágenes; presentaciones en power point pro cada Factor, Resolucion de creación del Comité de Autoevaluación. Otros.
Reuniones con Oficna de Planeación para organizar,  concertar, analizar, atender observaciones y modificar el Plan de mejoramiento producto de la autoevaluación con el propósito de socilaizar y ambientar ante las Vicerrectorías, Oficina de Currículo, Consejos Académico y Superior.
Reuniones formales de trabajo con la Oficina de Planeación para cualificar información  hacia la acreditación institucional sobre SUE y Modelo de Indicadores de Desempeño de la Educación.
Atender a solicitudes del Sistema de Comunicación de la Univerisdad para indicar los avances del proceso de acreditación institucional centrado en entrevistas radiales y de televisión, elaboración de artículos y de notas periodísticas, entre otros-
Elaboración del Informe Ejecutivo de cada uno de los facores para atende a requerimientos de los Pares Académicos.
Consolidación del informe de avance de condiciones iniciales para enviar al CNA.
Sesiones de ambientación en la Cámara de Comercio sobre el proceso de autoevaluación con miras a la acreditación institucional con el sector productivo de la región.
Sesiones de ambientación y socialización de los resultados de los procesos de autoevaluación y del plan de mejoramiento con los estamentos de docentes, estudiantes y estamento administrativo.
Revisión de los informes presentados por los Programas Académicos de Licenciaturas en Educación Física, Matemáticas y Pedagogía Infantil, y las orientaciones respectivas para atender a los recursos de reposición  de los actos administrativos hacia la acreditación de los programas académicos en mención. 
Consolidación de información solicitada por los Pares Academicos durante la visita, producto de requerimeintos surgidos en el proceso de las sustentaciones de cada uno de los Factores.
Atención a los requerimientos de miembros del Consejo Superior para cualificar el Plan de Mejoramiento Institucional.
Reuniones con la Oficina de Planeación para determianr las fuentes de financiación para respodner al plan de mejoramiento producto de la autoevaluación.</t>
  </si>
  <si>
    <t>Interacción permanente con la Secretaria Técnica del CNA para formalizar los procesos de entrega de información requerida posterior a la entrega del Informe de Autoevaluación Institucional y para concertar la Agenda de la Visita de Pares Académicos.
Sesiones de trabajo vía virtual con el Coordinador de los Pares Académicos, Dr. Pedro Prieto y los Pares: José Olivar Mosquera, Marcelo Loayza y Gustavo Orlando Alvarez, para precisar información.
Sesiones periodicas con los miembros del Comité de Acreditación y de Regionalización para  verificar procesos, información y asuntos tendientes a la visita de los Pares Académicos.
Recibimiento y atención particular de cada uno de los momentos que implicó la visita de los Pares Académicos: Cumplimiento de la Agenda concertada con los Pares.</t>
  </si>
  <si>
    <t xml:space="preserve">• Bolsa de Empleo Institucional
En aras de fortalecer y posicionar en el municipio de Neiva el Servicio de Bolsa de Empleo Institucional que ofrece de forma exclusiva la Universidad Surcolombiana a graduados y estudiantes, se realizó durante el mes de febrero y marzo  la convocatoria e invitación al evento de lanzamiento de la Bolsa de Empleo al sector de los gremios; dicha actividad se realizó el 16 de marzo en la Hostería Matamundo y contó con  la participación de 80 personas entre empresarios y representantes de diferentes instituciones; el servicio fue  bien  recibido por los empresarios quiénes reconocieron el esfuerzo realizado  por la Universidad por fortalecer y  facilitar a los diferentes usuarios de la Plataforma un sistema de incorporación laboral. Así mismo el 9 de mayo  se socializó el servicio de Bolsa de Empleo ante los gerentes  y representantes de los bancos  que tienen sede en el municipio de Neiva.
</t>
  </si>
  <si>
    <t xml:space="preserve">• Socialización de la Política Institucional de Graduados
Durante los meses de Marzo a Abril se socializó  ante los Consejos de Facultad de Ciencias Sociales y Humanas, Ingeniería,  Ciencias Exactas y Naturales y Salud el Acuerdo 062 de 2016 mediante el cual se aprueba la Política Institucional de Graduados. El propósito era dar a conocer los objetivos de la Política, involucrar a las Facultades en el cumplimiento  y puesta en marcha de las actividades y procesos que trae consigo el Acuerdo mención. 
En cuanto a los graduados el documento fue  compartido vía  correo electrónico para que  el estamento  vaya  apropiando el 
Fechas de socialización
5 de Mayo: Socialización ante el Consejo de Facultad de Salud.
20 de abril: Consejo de Facultad de Ciencias Sociales y Humanas.
8 de mayo: Consejo de Facultad  Facultad de ingeniería.
9 marzo: Consejo de Facultad  facultad de ciencias exactas y naturales
• Seguimiento a graduados
En cuanto al trabajo de seguimiento a graduados se procuró consolidar  y  continuar con el proceso de actualización de  bases de datos, la publicación continua y de interés en diversos medios electrónicos, y la aplicación de la encuesta de graduados que indaga por el desempeño de estos en el medio social, laboral, académico, científico, etc. 
Durante el semestre ingresaron  a la base de datos central 605 datos primarios, se aplicaron 149 encuestas de seguimiento a graduados de los diferentes Programas Académicos con que cuenta la Universidad, se entregaron 646 carnés, se rindieron tres informes en proceso de visita de pares al Programa de Física, Programa de Maestría en Educación y para registro calificado al Programa de  Administración Turística y Hotelera, Biología Aplicada y Maestría en Comunicación de lo Público y de igual forma se realizaron 3 encuentros de graduados en los Programas de Enfermería, Contaduría y Economía. 
Conforme la Política Institucional de Graduados se gestionó 3 convenios de cooperación interinstitucional en apoyo con el Programa de Administración de Empresas; a la fecha se realizó y aprobó un convenio con la Empresa Cootranshuila por descuento del 20% para graduados por concepto de transporte. Así mismo  la Oficina de graduados cuenta hoy con una plataforma nueva para la sistematización de encuestas de seguimiento a graduados y la generación de reportes. 
• Encuentro Proceso de Acreditación Institucional
La Oficina de Graduados realizó dos encuentros en el marco del proceso de Acreditación Institucional; el primero realizado el 10 de mayo con el propósito de socializar las actividades realizadas por la Universidad para optar por la Acreditación de Calidad, para escuchar la postura de los graduados con respecto a la Universidad y también para comunicar la importancia del proceso en la Región. El segundo encuentro se realizó el 8  de junio  en el marco de la visita de pares de acreditación institucional, evento que contó 225 graduados de diferentes Programas Académicos quienes manifestaron su gratitud por la formación recibida y la contribución de la Universidad en el desarrollo del proyecto de vida.
</t>
  </si>
  <si>
    <t>• Renovación de licencias software adobe creative cloud-all, multiple plataforms, multi latin american languages team licesings: Controles Empresariales LTDA.</t>
  </si>
  <si>
    <t>Correo del 18 de Julio</t>
  </si>
  <si>
    <t>Se redistribuyen los recursos asignados en las otras actividades del Plan de Acciòn.</t>
  </si>
  <si>
    <t xml:space="preserve">Se apoyaron las siguientes personas, así: 
Carlos Fernando Gòmez Garcìa. Compra tiquete aèreo Bogotà-Neiva-Bogotà
Hilda del Carmen Dueñas.  Alimentaciòn, hopedaje y pasajes terrestres para estudiante.
Jonathan Bedoya Hernàndez.  Manutenciòn y transporte terrestre.
Marìa Fernanda Jaime Osorio.  Transporte terrestre, alimentaciòn y hospedaje.
Francy Osorio Cerquera.  Viàticos y transporte terrestre para participar en evento.
Guillermo Leòn Còrdoba Nieto.  Manutenciòn y transporte a 10 estudiantes que participan en la VI semana econòmica regional en Cali.
Marìa Elena Rodrìguez Vèlez. Manutenciòn a Docente invitada para asistir a congreso.
Jhon Fredy Castañeda Gòmez.  Pasajes aèreos para estudiante de programa.
Sonia Amparo Salazar Aristizàbal. Viàticos para desplazamiento a la ciudad de Roma.
Catalina Trujillo Vanegas.  Viàticos para desplazamiento a la ciudad de Milàn- Italia.
Compra de tiquete aèreo para estudiante.
José Domingo Valderrama Ramírez. Manutención de estudiante que participa en desarrollo de curso.                                             
</t>
  </si>
  <si>
    <t>Apoyo econòmico para inscripciòn en la conferencia Ascolfa 2017,</t>
  </si>
  <si>
    <t xml:space="preserve">Se apoyaron las siguientes personas, así:
Mònica Martìnez Barragàn.  Prestaciòn de servicios profesionales de apoyo administrativo en la direcciòn de sedes.  Contrato VIPS126-A2017.                                       Reconocimiento por concepto de monitorías en el desarrollo de actividades de la Política Institucional de Regionalización 2017-2032, desde el 04 de mayo al 30 de junio, a los siguientes estudiantes:  Angie Ximena Silva, Andres Felipe Trujillo, Robinson Medina Gómez y María Alejandra Alvarez.    Resolucion 041. 
Jose Domingo Alarcón.  Apoyo económico para combustible y viáticos a un docente asesor de la Vicerrectoria de  Investigación. en los municipios de La Plata 18 de mayo Garzón el 19 de mayo y Pitalito 23 de mayo, con el fin de desarrollar el proyecto transcurricular en las sedes.   Avance 096.
Lisímaco Vallejo Cuellar.  Apoyo económico para transporte y manutención a un contratista asesor de la Vicerrectoria de  Investigación  en los municipios La Plata 18 de mayo Garzón el 19 de mayo y Pitalito 23 de mayo, con el fin de desarrollar el proyecto transcurricular en las sedes. Avance 097.
Israel Botache Capera.   Apoyo económico para gastos de manutención y transporte de los representantes de los estudiantes de cada una de las sedes, con el fin de asistir al comité extraordinario de regionalización en la sede de posgrados desplazándose desde las sedes de Pitalito, Garzón y La Plata a la ciudad de Neiva el día 1 de junio de 2017.  
Ismael Efren Benavides Reyes.  Apoyo económico para gastos de manutención y transporte, con el fin de asistir al comité extraordinario de regionalización en la sede de posgrados desplazándose desde la sede de Pitalito a la ciudad de Neiva el día 1 de Junio de 2017.
 Angelica Cruz Rojas.   Apoyo económico para gastos de manutención y transporte, con el fin de asistir al comité extraordinario de regionalización en la sede de posgrados desplazándose desde la sede de la Plata a la ciudad de Neiva el día 1 de Junio de 2017.
Carlos Eduardo Rivera.  Apoyo económico para gastos de manutención y transporte, con el fin de asistir al comité extraordinario de regionalización en la sede de posgrados desplazándose desde la sede de Garzón a la ciudad de Neiva el día 1 de Junio de 2017.
</t>
  </si>
  <si>
    <t>Se continúa financiando los dos macroproyectos del primer trimestre:
1- Acompañamiento al proceso organizativo de defensa de la cuenca del rio Magdalena para la garantía y restablecimiento de los derechos humanos y los Desca de los afectados por la política minero energética en el departamento del Huila fase III.
2-  Programa de Proyección Social del Museo Geológico y del Petróleo de la Facultad de Ingeniería</t>
  </si>
  <si>
    <t xml:space="preserve">Se firmó el contrato interadministrativo 771/2017 con el municipio de Neiva, vinculando 62 contratistas.
</t>
  </si>
  <si>
    <t xml:space="preserve">Mediante Acta No. 05 de fecha 21 de Marzo de 2017  el Comité de Proyección Social  aprueba financiar  cada una de  las 7 facultades con la suma de $11.428.000 para proyectos del Plan de Acción, aprobados por el Consejo de Facultad, así:
Facultad de Economía y Administración:
- Escuela de Liderazgo para el posconflicto-emprendimiento.
-Formación de auditores estudiantiles en instituciones públicas de educación media en el municipio de Pitalito.
- Promoción de la cultura del control público desde las aulas escolares de educación media o tecnica en la institución educativa del municipio de Algeciras - Huila.
- Alfabetización financiera para ni;os implementado en instituciones educativas.
- Asesoramiento y acompañamiento a Mipymes sector comercio, industria y organizaciones sociales.
Facultad de Ciencias Exactas y Naturales
- Decimo seminario internacional de matemáticas aplicadas
- II Seminario internacional la física y sus aplicaciones
- III Encuentro de egresados de la FACIEN.
- XIII Olimpiadas de física.
Facultad de Ciencias Jurídicas y Políticas.
- Proyecto Ama-Gi
Facultad de Salud
- Autocuidado de la persona mayor
- Cuidado Domiciliario
- Acompañamiento y tutoría a la población desplazada y vulnerable receptora de Neiva
- Formación e intervención "Clínica del buen trato" centro amigable para el desarrollo integral de jòvenes surcolombianos.
- Encuentros academicos de enfermería.
- Promoviendo salud para vivir.
- Hábitos saludables
- Diseño y validación psicometrica de una prueba vocacional para ser aplicada como criterio de ingreso al programa de enfermería de la Universidad Surcolombiana.
- Promoción de la donación voluntaria y habitual de sangre en la comunidad huilense para generar la cultura de la donación y responder a las necesidades de demanda de sangre del banco de sangre de la ESE Hospital Universitario Hernando Moncaleano Perdomo-Usco, Neiva-2017.
Facultad de Ciencias Sociales y Humanas
- Promoción de los derechos sexuales y reproductivos en familias usuarias y madres comunitarias del programa Fami de la ciudad de Neiva en situación vulnerable.
- Cultura audiovisual universitaria
- Fortalecimiento de la Biblioteca Popular Francisco Pacho Vacca.
- VIII Encuentro Surcolombiano de Psicologìa.
- IX Encuentro Surcolombiano de Psicologìa.
- Semana de la comunicaciòn 1.
- Semana de la comunicaciòn 2.
Facultad de Educaciòn
- Caminemos por la vida
- Los agentes educativos de la primera infancia en el oriente de acciones.
- Lectando
- Club de matemàticas
- Enfoque "Formaciòn audiovisual para el resguardo indìgena POTRERITO del municipio de La Plata.
- Pràcticas de acompañamiento dirigida a docentes y estudiantes.
- Desarrollo de pensamiento creativo
- La lectura y escritura como refugio.
- Programa radial en francès
Facultad de Ingeniería
- Formación en manejo ambiental del cultivo del cacao para el municipio de Palermo Huila.
- Responsabilidad social con la industria petrolera y minera.
- Promoción del consumo de moringa como complemento nutricional en población vulnerable, atendiendo las propiedades antimicrobianas.
</t>
  </si>
  <si>
    <t>Para el mes de septiembre se tiene proyectado el desarrollo del primer congreso nacional e internacional de la Proyección Social.
Se realizò un contrato con Redes y Suministro de Colombia SAS para el suministro de los refrigerios de las actividades desarrolladas por Proyecciòn Social.</t>
  </si>
  <si>
    <t xml:space="preserve">Se contratan 7 personas para apoyo, así
Claudia Patricia Vargas
Alexander Sànchez Manchola
Diana Yubely Vargas Rojas
Jesùs David Falla Arango
Mayra Alejandra Losada
Juan Camilo Forero
Mayra Alejandra Bustos
</t>
  </si>
  <si>
    <t xml:space="preserve">  Jhon Alexander Vallejo.  Se contrata para prestar servicios especializados de asesoría y gestión administrativo en la formulación  de proyectos de tipo Civil, infraestructura Agrícola, agroalimentos, montaje o explotación de bienes muebles o inmuebles que por su naturaleza y características queden comprendidos en la técnica propia de la producción agroindustrial y  gestionados en el marco de la Alianza universidad Empresa Estado Sociedad.
- Se contratan los servicios de Muñoz Abogados SAS para que presten el servicio de trámite y pago del examen de patentabilidad y reivindicaciones adicionales de la solicitud de la patente: “Proceso Para El Tratamiento De Vinaza”, ante la Superintendentica de Industria y Comercio, en el marco de la relación Universidad-Empresa-Estado-Sociedad.
- Se tramita la expediciòn de los certificados de libertad y tradición actualizados a la fecha, de los inmuebles correspondientes a la sede central (Neiva), sede la Plata, sede postgrados, y sede Altico (carrera 10 No. 3-64), sede Garzón y sede Pitalito, por valor de $15.800 cada uno (6), necesarios para demostrar la situación jurídica de los predios y el soporte de propiedad para todos los proyectos que se están presentando y ejecutando ante el Sistema General de Regalías, el CODECTY (consejo departamental de ciencia tecnológica) OCAD (Órgano colegiado de Administración y decisión), la Gobernación del Huila y el SIDECTI Huila.
También el pago a la cámara de comercio de Neiva, por certificado, de registro Único de proponentes (RUP) de la universidad Surcolombiana del año 2017. </t>
  </si>
  <si>
    <t>Para el segundo semestre se vuelve a convocar las reuniones con la Alianza.</t>
  </si>
  <si>
    <t>Se tiene proyectado adicionar recursos, con el fin de contratar personal de apoyo administrativo para el desarrollo de los convenios interinstitucionales que se gestionen.</t>
  </si>
  <si>
    <t>Se tiene proyectado para el mes de octubre la realización del campamento Ondas que reune instituciones educativas cercanas a nuestra Sede, donde se integra  la educación media  con la educación superior</t>
  </si>
  <si>
    <t>Se proyecta el apoyo a eventos que desarrollan nuestros estudiantes y graduados en relación a la interacción de estos dos niveles de formación.</t>
  </si>
  <si>
    <t>Renovaciòn de Hosting de la pàgina Web del portal de noticias de la Universidad.</t>
  </si>
  <si>
    <t>Pago prorroga licencia de funcionamiento emisora Usco.
Pago anual como contraprestaciòn por uso del espectro radioelèctrico de la emisora universiaria.
Contrato Microkits electrònica SAS.
Se contrata a Efrain Augusto Zoque
Viáticos a Diego Fernando Achury para desplazamiento a las sedes Garzòn, Pitalito y La Plata.
Viáticos a Hernando Ceròn Carlosama para desplazamiento a las sedes. 
Contrato a Paola andrea Mora.  Servicio de apoyo logístico con el fin de articular procesos comunicativos.</t>
  </si>
  <si>
    <t xml:space="preserve">Se contratan las siguientes personas para apoyo:
- Fabiàn Esteban Charry Rodrìguez
- Yuly Mora Vàsquez
</t>
  </si>
  <si>
    <t>Correo 14 de Julio</t>
  </si>
  <si>
    <t>correo 12 de Julio</t>
  </si>
  <si>
    <t>1 - Equipo laboratorio de biologia celular: Sistema ininterrumpido de potencia U.P.S; Marca: PEI; Referencia: 7614PEI104MONOF: CONTRATO VIPS  174-A2017
2 - REACTIVOS investigación del laboratorio de biología celular - Cámara de Electroforesis Horizontal Modelo H4 con cubetas para geles de 20x25cm, 2 gel casting dams en aluminio, peine de 20 dientes de 1mm de grosor, conectores y manual. Biometra: CONTRATO VIPS  208-A2017
3 - REACTIVOS investigación del laboratorio de biología celular - TaqMan MicroRNA Reverse Transcription Kit x200Rxns. Los componentes de este kit se utilizan con la cartilla de RT proporcionada con el ensayo de MicroRNA TaqMan para convertir miRNA a cDNA. Marca AB - LIFE TECHNOLOGIES: CONTRATO VIPS  208-A2017</t>
  </si>
  <si>
    <t xml:space="preserve"> Adquisición y renovación de  licencias software Y bases de datos especializadas  para  actividades de investigaciòn.:
Acceso y uso a las bases de datos: 
1 - Science Direct - ORDEN ADMINISTRATIVA No. 054
2 - eBooks Legacy - ORDEN ADMINISTRATIVA No. 054
3 - Compendex - ORDEN ADMINISTRATIVA No. 054
4 - Scopus - ORDEN ADMINISTRATIVA No. 054
5 - Reaxys - ORDEN ADMINISTRATIVA No. 054
6 - Embase - ORDEN ADMINISTRATIVA No. 054
7 - Clinics de la casa editorial holandesa Elsevier B.V. - ORDEN ADMINISTRATIVA No. 054</t>
  </si>
  <si>
    <t>Se apoyó a 1 docentes para la formación de alto nivel (Maestrias, doctorados, posdoctorados):
1 - LEIDY CAROLINA CUERVO - Doctorado en Investigación y Docencia en la UNIVERSIDAD AMERICANA DE EUROPA AC, ORDEN ADMINISTRATIVA No. 037</t>
  </si>
  <si>
    <t>Se apoyó al Fortalecimiento de las capacidades investigativas para la acreditación Institucional a través de la estructuración del plan de mejoramiento y la divulgación de la información sistematizada de productos resultado de investigación en los últimos 5 años: (Página WEB y (2) dos videos) 100%</t>
  </si>
  <si>
    <t xml:space="preserve">Para el segundo trimestre se apoyó para le ejecución de 6 proyectos relacionados así (MEDIANTE ACTA No. 2 DE ENERO 26 DE 2017) - SI-PY1.5 Y SI-PY4.1 SON ACCIONES QUE VAN UNIDAS:
1 - RECONFIGURACIÓN DEL TERRITORIO. DISCURSOS SOBRE TERRITORIO, DEMOCRACIA, DESARROLLO Y POLÍTICA EN EL DEPARTAMENTO DEL HUILA: VIPS 100-A2017, VIPS 099-A2017, RESOLUCION No. 037
2 - ESTUDIO DE LA RADIACIÓN ELECTROMAGNÉTICA INCIDENTE SOBRE SISTEMAS PERIÓDICOS DE GEOMETRÍA PLANAS Y ESFÉRICA, CON MATERIALES DE DIFERENTES PROPIEDADES ELECTROMAGNÉTICAS: VIPS 127-A2017
3 - ANÁLISIS DEL PROCESO EVALUATIVO DEL APRENDIZAJE DEL INGLÉS EN UN PROGRAMA DE LICENCIATURA EN LENGUA EXTRANJERA DE UNA UNIVERSIDAD PÚBLICA EN COLOMBIA: CONTRATO VIPS  175-A2017
4 - EL PAPEL DE LA IGLESIA EN LOS PROCESOS DE PAZ Y RECONCILIACIÓN EN AMÉRICA LATINA – UNA MIRADA HISTÓRICA: AVANCE 073, AVANCE 109
5 - EL TRABAJO COLABORATIVO: UNA HERRAMIENTA PARA LA TRANSFORMACIÓN DE LAS PRÁCTICAS PEDAGÓGICAS: CONTRATO VIPS 098-A2017
6 - EFECTOS DE DOS MÉTODOS DE RETROALIMENTACIÓN CORRECTIVA EN LA ESCRITURA EN INGLÉS COMO LENGUA EXTRANJERA (ILE): EL DESARROLLO DE LA PRECISIÓN GRAMATICAL Y LEXICAL.: CONTRATO CONTRATO VIPS 210-A2017
</t>
  </si>
  <si>
    <t>NO SE HA EJECUTADO EN ESTE TRIMESTRE</t>
  </si>
  <si>
    <t>1 - SE REALIZÓ (1) UN TALLER CON EXPERTO EN GESTIÓN Y APROPIACIÓN SOCIAL DEL CONOCIMIENTO (Doctora en Ciencias Médicas ZORAIDA MARIA AMABLE AMBROS, identificado con Pasaporte No. I392547 de Nacionalidad Cubana): RESOLUCION No. 047</t>
  </si>
  <si>
    <t>Se apoyo al desarrollo de 39 proyectos formulados por los grupos, en el marco del convenio ONDAS: PROPUESTAS DE INVESTIGACIÓN SELECCIÓNADAS QUE VAN A SER ASESORADOS PARA EL AÑO 2017
Nombre del Grupo de Investigación - Pregunta de Investigación - Avance - Porcentaje
1. CONVIVIR EN PAZ - ¿Cuáles son los problemas de convivencia escolar que cotidianamente se observan en la institución educativa san Lorenzo del Municipio de Suaza? - Se han realizado 2 visitas de asesoría y hasta el momento se han diligenciado hasta la bitácora 3. Avance 38%
2. TEJEDORES DE SUEÑOS  - ¿Cómo rescatar la artesanía del sombrero Suaza para que no desparezca su tradición y como proyectar un relevo generacional en los jóvenes del municipio de Suaza para que continúe la trayectoria de las artesanas de avanzada edad? - Se han realizado 2 visitas de asesoría y hasta el momento se han diligenciado hasta la bitácora 3. Avance 38%
3. CLUB ESCOLAR DE CIENCIA, TECNOLOGIA E INNOVACIÓN SAN JUAN BOSCO - "¿Históricamente cuáles plantas medicinales han sido utilizadas en la comunidad educativa y para qué sintomatología son utilizadas?, ¿Las familias de los estudiantes de los grados de secundaria en qué proporción son adictas al tratamiento con productos naturales o de la medicina farmacéutica?, ¿Cuáles son las razones de ese comportamiento?” - Se han realizado 2 visitas de asesoría y hasta el momento se han diligenciado hasta la bitácora 3. Avance 38%
4. SONAE - ¿CUÁLES SON LAS ESPECIES DE PLANTAS DE USO COMESTIBLES EN EL CASCO URBANO, ASÍ COMO EN LAS VEREDAS PUEBLO VIEJO, LLANITOS Y BUENOS AIRES DEL MUNICIPIO ACEVEDO Y COMO SE ELABORAN LAS RECETAS GASTRONÓMICAS LOCALES A PARTIR DE ELLAS? - Se han realizado 2 visitas de asesoría y hasta el momento se han diligenciado hasta la bitácora 3. Avance 38%
5. PINVAMAC (PEQUEÑOS INVESTIGADORES AMBIENTALES DE ACEVEDO)  - ¿cuál es el estado actual en la que se encuentra la quebrada el cangrejo del municipio de Acevedo, Huila? - Se han realizado 2 visitas de asesoría y hasta el momento se han diligenciado hasta la bitácora 3. Avance 38%
6. REVERDESER - Qué viabilidad hay en la producción de abono orgánico con la pulpa de café en la institución educativa San Adolfo -  Se han realizado 2 visitas de asesoría y hasta el momento se han diligenciado hasta la bitácora 3. Avance 38%
7. SEMILLAS DE INVESTIGACION -  cuál es la onda de luz más benéfica para el crecimiento de semillas de frijol, maíz y arveja? - Se han realizado 2 visitas de asesoría y hasta el momento se han diligenciado hasta la bitácora 3. Avance 38%
8. VIGIAS AMBIENTALES ESCOLARES - "¿Cuales fuentes hídricas de la región han desaparecido y cuales han disminuido su caudal? ¿Cuáles han sido las causas  de la desaparición o disminución de caudales? ¿Qué acciones se pueden sugerir para  preservación?" - Se han realizado 2 visitas de asesoría y hasta el momento se han diligenciado hasta la bitácora 3. Avance 38%
9. LIBROS LIBRES - "¿Cómo lograr que los estudiantes de la zona rural de nuestro municipio puedan acceder a obras literarias de bajo costo y alta calidad sin violar derechos de autor?" - Se han realizado 2 visitas de asesoría y hasta el momento se han diligenciado hasta la bitácora 3. Avance 38%
10. LUPITOS - Cómo obtener gas natural a partir de los residuos orgánicos producidos en nuestra comunidad educativa? -Se han realizado 2 visitas de asesoría y hasta el momento se han diligenciado hasta la bitácora 3. Avance 38%
11. EN LA PREVENCIÓN DE LA DESERCIÓN ESCOLAR - Cuales son las causas que provocan la deserción escolar y que estrategias se pueden implementar para reducir la problemática teniendo en cuenta la taza presentada en el año 2016 en la Institución educativa Esteban Rojas Tovar del municipio de Tarqui Huila? - Se han realizado 2 visitas de asesoría y hasta el momento se han diligenciado hasta la bitácora 3. Avance 38%
12. CONECTATE CON EL INGLÉS "CONECTA2" - ¿Cuál es la mejor técnica para el aprendizaje de vocabulario básico en inglés para los estudiantes de la zona rural de la I.E San Isidro del municipio de Acevedo dentro y fuera del aula de clase? - Se han realizado 2 visitas de asesoría y hasta el momento se han diligenciado hasta la bitácora 3. Avance 38%
13. RECICLANDO SUEÑOS - "¿Qué estrategias implementar para que los niños y la comunidad educativa San Isidro adopten Como práctica cotidiana la selección de los residuos sólidos y fomento de una cultura ambiental de la mano de la comunidad y las autoridades ambientales del municipio desarrollando  la  Construcción de cultura ambiental y ciudadanía?" - Se han realizado 2 visitas de asesoría y hasta el momento se han diligenciado hasta la bitácora 3. Avance 38%
14. FUTURITOS AMIGOS DEL MEDIO AMBIENTE - CÓMO PODEMOS REUTILIZAR LOS RESIDUOS SÓLIDOS DE LA INSTITUCIÓN EDUCATIVA SAN JUAN BOSCO PARA MINIMIZAR LA CONTAMINACIÓN AMBIENTAL EN NUESTRA COMUNIDAD ESTUDIANTIL? - Se han realizado 2 visitas de asesoría y hasta el momento se han diligenciado hasta la bitácora 3. Avance 38%
15. CONQUISTADORES DEL ENTORNO - ¿Cómo está el entorno de la fuente termal y azufrada que desemboca en la quebrada del Chuyaco del municipio de Tarqui? ¿Cómo podemos preservar esta fuente? - Se han realizado 2 visitas de asesoría y hasta el momento se han diligenciado hasta la bitácora 3. Avance 38%
16. ELECTRÓN - ¿Cuáles plantas medicinales y para qué sintomatología podrían ser utilizadas en la comunidad educativa de la I.E. San Isidro? - Se han realizado 2 visitas de asesoría y hasta el momento se han diligenciado hasta la bitácora 3. Avance 38%
17. DEFENSORES DEL AGUA - En qué condiciones se encuentra el agua en los nacederos de las veredas Las Juntas, El Vergel, Alto Tablón, La Argentina y Esmeralda? Como cuidarlas? - Se han realizado 2 visitas de asesoría y hasta el momento se han diligenciado hasta la bitácora 3. Avance 38%
18. TEJIENDO PASOS - ¿Como el arte del tejido de la iraca desde el saber tradicional fortalece el patrimonio cultural y la educación propia de la comunidad educativa de la Institución Educativa la Unión del municipio de Suaza? - Se han realizado 2 visitas de asesoría y hasta el momento se han diligenciado hasta la bitácora 3. Avance 38%
19. CAFETERITOS INVESTIGADORES  - Cómo nace, crece y se produce el árbol de café - Se han realizado 2 visitas de asesoría y hasta el momento se han diligenciado hasta la bitácora 3. Avance  38%
20. AQUANIÑOS - ¿El árbol nacedero aumenta los caudales hídricos de la vereda las Brisas de San Isidro Acevedo Huila? - Se han realizado 2 visitas de asesoría y hasta el momento se han diligenciado hasta la bitácora 4. Avance 50%
21. ORALIDAD Y ESCRITURA: TEJIENDO IDENTIDAD A PARTIR DE NUESTRO PASADO - ¿Cómo nuestra memoria colectiva y el pasado, expresado en los  mitos y leyendas,  reafirma nuestra identidad huilense  y el amor por nuestra región? - Se han realizado 2 visitas de asesoría y hasta el momento se han diligenciado hasta la bitácora 3. Avance 38%
22. GREEN ENERGY ¿Cómo aprovechar la energía magnética para aplicarla en la vida cotidiana de los educandos de grado Séptimo de la Institución Educativa Marticas del municipio de Acevedo - Huila? - Se han realizado 2 visitas de asesoría y hasta el momento se han diligenciado hasta la bitácora 3. Avance 38%
23. ROBOTICS - ¿Cómo aplicar la robótica desde  el área de Ciencias Naturales en los niños de grado Cuarto de la Institución Educativa Marticas de Acevedo, Huila? - Se han realizado 2 visitas de asesoría y hasta el momento se han diligenciado hasta la bitácora 3. Avance 38%
24. LOS DRONS - ¿Cómo incentivar el interés por la robótica con recursos caseros en el grado Octavo de la Institución Educativa Marticas del municipio de Acevedo - Huila? - Se han realizado 2 visitas de asesoría y hasta el momento se han diligenciado hasta la bitácora 3. Avance 38%
25. LOS PRIME - ¿Cómo diseñar un sistema de transformación de la energía con recursos reciclables en el grado Quinto de la Institución Educativa Marticas del municipio de Acevedo - Huila? - Se han realizado 2 visitas de asesoría y hasta el momento se han diligenciado hasta la bitácora 3. - 38%
26. ECOCREADORES - ¿La fabricación de algunos útiles escolares con material casero y reciclado permitirá aumentar la eficiencia académica de los estudiantes de la I.E. Marticas del municipio de Acevedo? - Se han realizado 2 visitas de asesoría y hasta el momento se han diligenciado hasta la bitácora 3. Avance 38%
27. PEQUEGENIOS - Cuales son las fortalezas y debilidades de utilizar de algunas plantas medicinales en el control de los vectores (cucarachas) - Se han realizado 2 visitas de asesoría y hasta el momento se han diligenciado hasta la bitácora 3. Avance 38%
28. ESCRITORES DE LIBERTAD - ¿Cómo fortalecer la comunicación y la sana convivencia mediante la ejecución del periódico escolar virtual, estimulando la lectura y comprensión lectora en los estudiantes de los grados tercero, Cuarto y quinto de la Institución Educativa la Unión del municipio de Suaza Huila? - Se han realizado 2 visitas de asesoría y hasta el momento se han diligenciado hasta la bitácora 3. Avance 38%
29. ALIMENTANDO CON AMOR ATRAVES DE NUESTRA HISTORIA - Cual es la importancia del aprovechamiento y utilización de los productos tradicionales de la región de San José de Riecito en el municipio de Acevedo Huila? - Se han realizado 2 visitas de asesoría y hasta el momento se han diligenciado hasta la bitácora 3. Avance 38%
30. FAMILECTORES  - ¿Cuál es el nivel educativo y los hábitos lectores de los padres de familia y estudiantes de la sede principal de la institución educativa la Victoria y que estrategias se pueden implementar para mejorar la formación de hábitos de estudio?  - Se han realizado 2 visitas de asesoría y hasta el momento se han diligenciado hasta la bitácora 3. Avance 38%
31. GUARDIANES AMBIENTALES - ¿Cómo podemos mejorar nuestro entorno ambiental a través del trabajo en equipo con los miembros de la comunidad de la Institución Educativa La Victoria? - Se han realizado 2 visitas de asesoría y hasta el momento se han diligenciado hasta la bitácora 3. Avance 38%
32. ABONOR - Como Fortalecer procesos de certificación en la producción de abonos orgánicos para implementar la agricultura limpia. - Se han realizado 2 visitas de asesoría y hasta el momento se han diligenciado hasta la bitácora 3. Avance 38%
33. COMIENDO ME NUTRO Y APRENDO - ¿Cómo crear buenos hábitos alimenticios en los 23 Estudiantes  de la sede Paraíso de la I.E. La Bernarda del municipio de Guadalupe - Huila?  -Se han realizado 2 visitas de asesoría y hasta el momento se han diligenciado hasta la bitácora 3. Avance 38%
34. EN LA ONDA DEL RECICLAJE - ¿Históricamente cuáles han sido las prácticas más usuales en la disposición final de los residuos orgánicos e inorgánicos? ¿Cuáles considera como buenas prácticas en esta materia que puedan ser tenidas en cuenta en la cultura ciudadana ambiental? - Se han realizado 2 visitas de asesoría y hasta el momento se han diligenciado hasta la bitácora 3. Avance 38%
35. LOS AGENTES DEL AMBIENTE - ¿Cómo podemos disminuir la contaminación del medio ambiental a través de la utilización de los desechos que se producen a la hora del procesamiento del café en la I. E. Bateas Sede El Encanto? - Se han realizado 2 visitas de asesoría y hasta el momento se han diligenciado hasta la bitácora 3. Avance 38%
36. LOS AMIGOS DE LA TIERRA - ¿Cómo disponer y aprovechar de forma adecuada los residuos sólidos orgánicos e inorgánicos generados en la sede Aguas Claras de la IE San Adolfo del municipio de Acevedo? - Se han realizado 2 visitas de asesoría y hasta el momento se han diligenciado hasta la bitácora 3. Avance 38%
37. LOS ECOLOGISTAS DEL FUTURO. - ¿Por qué a los niños y niñas de la Sede Sartenejal, les cuesta trabajo reciclar? - Se han realizado 2 visitas de asesoría y hasta el momento se han diligenciado hasta la bitácora 3. Avance 38%
38. SEMILLAS DE AMOR - ¿Cuál es la incidencia que tiene la huerta escolar en la construcción de aprendizajes significativos, desde la interdisciplinariedad en los niños y niñas de la Institución Educativa José Acevedo y Gómez – Sede El Mirador? - Se han realizado 2 visitas de asesoría y hasta el momento se han diligenciado hasta la bitácora 4. Avance 50%
39. EUREKA - ¿Por qué los habitantes de la vereda El Carmen no protegen la quebrada Toguache, siendo ésta su única fuente hídrica? ¿Qué acciones podemos realizar para recuperarla? - Se han realizado 2 visitas de asesoría y hasta el momento se han diligenciado hasta la bitácora 3. Avance 38%</t>
  </si>
  <si>
    <t>Se apoyó a la formulación, ejecución y divulgación de los siguientes (6) eventos académicos, en donde se realizó al menos una (1) ponencia por evento:
1 - II CONGRESO IBEROAMERICANO DE INVESTIGACIÓN SOBRE LA MIPYME Que se llevará a cabo en San José- Costa Rica: ORDEN ADMINISTRATIVA No. 033, ORDEN ADMINISTRATIVA No. 032, AVANCE 060
2 - PRIMER SEMINARIO DEL POSDOCTORADO EN CIENCIAS SOCIALES, NIÑEZ Y JUVENTUD que se llevará a cabo en SAO PABLO -BRASIL: AVANCE 059
3 - IV CONGRESO INTERNACIONAL IBEROAMERICANO DE ENFERMERIA 2017 A REALIZARSE EN LA CIUDAD DE CANCUN (MEXICO): AVANCE 075, AVANCE 076
4 - primer encuentro nacional de la red de lenguaje y pedagogía "INTERCHANGING VIEWS ON BILINGUAL EDUCATION": ORDEN ADMINISTRATIVA No. 039
5 - V Congreso Internacional de la Asociación para la Formación, Investigación y Desarrollo del Emprendimiento AFIDE 2017, SE LLEVARA A CABO EN LA CIUDAD DE PANAMA, EN LA UNIVERSIDAD CATOLICA SANTA MARIA LA ANTIGUA.: AVANCE 077
6 - Congreso del Consejo Internacional de Enfermeras (CIE): "Las enfermeras a la vanguardia, mejorando los cuidados",  EN BARCELONA ESPAÑA: AVANCE 079</t>
  </si>
  <si>
    <t>Se apoyó a docentes para realizar ponencias en eventos nacionales e internacionales.
1 - Evento:  Conferencia  de la ASOCIACIÓN COLOMBIANA DE FACULTADES DE ADMINISTRACIÓN (ASCOLFA) que se realizará en Neiva – Colombia - Ponencia: “MEDICIÓN DEL IMPACTO DEL TRATADO DE LIBRE COMERCIO CON ESTADOS UNIDOS: EL CASO DEL DEPARTAMENTO DEL HUILA 2009-2015”: ORDEN ADMINISTRATIVA No. 046, ORDEN ADMINISTRATIVA No. 047
2 - Evento:  Conferencia  de la ASOCIACIÓN COLOMBIANA DE FACULTADES DE ADMINISTRACIÓN (ASCOLFA) que se realizará en Neiva – Colombia - Ponencia: ALTERNATIVAS QUE AYUDEN A SUSTITUIR EL USO DE EMPAQUES NO BIODEGRADABLES DURANTE LAS LABORES DE TRANSPLANTE DEL CAFÉ EN EL MUNICIPIO DE RIVERA”: ORDEN ADMINISTRATIVA No. 042
3 - Evento:  Conferencia  de la ASOCIACIÓN COLOMBIANA DE FACULTADES DE ADMINISTRACIÓN (ASCOLFA) que se realizará en Neiva – Colombia - Ponencia: “POLÍTICA PUBLICA DE COMPETITIVIDAD EN EL DEPARTAMENTO DEL HUILA”: ORDEN ADMINISTRATIVA No. 045
4 - Evento:  Conferencia  de la ASOCIACIÓN COLOMBIANA DE FACULTADES DE ADMINISTRACIÓN (ASCOLFA) que se realizará en Neiva – Colombia - Ponencia: “HABILIDADES GERENCIALES APLICADAS EN LOS ESTABLECIMIENTOS DE PRODUCCIÓN Y/O VENTA DE COMIDAS RAPIDAS EN EL MUNICIPIO DE NEIVA”: ORDEN ADMINISTRATIVA No. 044
5 - Evento: Conferencia  de la ASOCIACIÓN COLOMBIANA DE FACULTADES DE ADMINISTRACIÓN (ASCOLFA) que se realizará en Neiva – Colombia - Ponencia: “PETROLEO: POBREZA O RIQUEZA EN EL DEPARTAMENTO DEL HUILA (1990-2010)”: ORDEN ADMINISTRATIVA No. 048
6 - Evento: V Congreso Internacional de la Asociación para la Formación, Investigación y Desarrollo del Emprendimiento AFIDE 2017 QUE SE LLEVARA A CABO EN LA CIUDAD DE PANAMA, EN LA UNIVERSIDAD CATOLICA SANTA MARIA LA ANTIGUA - Ponencia: "EMPRENDIMIENTOS CULTURALES EN COLOMBIA-CASO DEPARTAMENTO DEL HUILA": ORDEN ADMINISTRATIVA No. 052
7 - Evento: XIV FORO INTERNACIONAL SOBRE EVALUACIÓN DE LA CALIDAD DE LA INVESTIGACIÓN Y DE LA EDUCACION SUPERIOR (FACIES) A REALIZARSE EN GRANADA ESPAÑA - Ponencia: "POLITICA INTERNACIONAL DE GOBIERNO ABIERTO, DESARROLLO Y SU AVANCE EN GOBIERNOS LOCALES DEL DEPARTAMENTO DEL HUILA-COLOMBIA": AVANCE 119
8 - Evento: XIV FORO INTERNACIONAL SOBRE EVALUACIÓN DE LA CALIDAD DE LA INVESTIGACIÓN Y DE LA EDUCACION SUPERIOR (FACIES) A REALIZARSE EN GRANADA ESPAÑA - Ponencia: "PROSPECTIVA DE LAS RELACIONES DE LA UNIVERSIDAD SURCOLOMBIANA CON EL ASIA PACIFICO" Y "APROXIMACIÓN ACADEMICA Y VALORATIVA A LA HISTORIA AMBIENTAL DE NEIVA": AVANCE 120</t>
  </si>
  <si>
    <t>Consolidación de grupos de Investigación:
1 - FACULTAD DE SALUD - DESARROLLO DE NEUROCIENCIAS EN PSICOLOGÍA - DNEUROPSY: CONTRATO VIPS 215-A2017
2 - FACULTAD DE SALUD - DESARROLLO SOCIAL, SALUD PÚBLICA Y DERECHOS HUMANOS: CONTRATO VIPS 140-A2017
3 - FACULTAD DE INGENIERIA - AGROINDUSTRIA USCO - CON JOVEN INVESTIGADOR: AVANCE 081</t>
  </si>
  <si>
    <t>Ya se cumplió la meta y se continúa apoyando al desarrollo de los 3 Doctorados: 
1 - Agroindustria y Desarrollo Agricola Sostenible, 
2 - Educación y Cultura Ambiental y 
3 - Ciencias de la Salud</t>
  </si>
  <si>
    <t>Se apoyó a la Financiación de 04 proyecto de investigación en modalidad trabajos de grado:
1 - ESTUDIO DE VIABILIDAD DE APERTURA DEL PROGRAMA DE MATEMATICA APLICADA DE LA UNIVERSIDAD SURCOLOMBIANA EN LA SEDE PITALITO: AVANCE 069, AVANCE 099
2 - IMAGINARIOS SOBRE LOS ACUERDO DE PAZ DE VÍCTIMAS DEL CONFLICTO ARMADO EN ZONAS RURALES Y URBANAS DE NEIVA 2016.: AVANCE 065, AVANCE 089
3 - GEOPOLÍTICA DE LAS EMOCIONES EN TRAMAS NARRATIVAS DE PAZ DE MAESTR@S DE LA INSTITUCION EDUCATIVA SALEN EN ISNOS HUILA : AVANCE 072
4 - RELACION ENTRE ACOSO ESCOLAR Y EL DESARROLLO DE FUNCIONES EJECUTIVAS EN NIÑOS DE BÁSICA PRIMARIA SEDES DE LA INSTITUCIÓN: AVANCE 067, AVANCE 090</t>
  </si>
  <si>
    <t>Se apoyó con el financiación de 15 proyectos ejecutados por semilleros de investigación:
1 - PRESELECCION DE MERCADOS INTERNACIONALES PARA LOS CAFÉS ESPECIALES DEL DEPARTAMENTO DEL HUILA 2016: AVANCE 069, AVANCE 116
2 - DINÁMICAS TERRITORIALES QUE HAN INFLUIDO EN LA CONFORMACIÓN DEL ASENTAMIENTO ÁLVARO URIBE VÉLEZ EN LA CIUDAD DE NEIVA ENTRE 2002 Y 2016: AVANCE 113
3 - APRENDIENDO A ESTUDIAR LAS CLASES EN EL CLUB DE APOYO MATEMÁTICO DEL HUILA CAMATH: AVANCE 082
4 - PERSPECTIVAS DE CONSTRUCCIÓN DE PAZ EN EL ASENTAMIENTO PEÑÓN REDONDO- NEIVA 2016: AVANCE 113
5 - VIABILIDAD SOCIAL FINANCIERA Y DE CALIDAD PARA LA CREACION DE UN BANCO DE SEMEN Y EMBRIONES ENFOCADO A LOS PEQUEÑOS Y MEDIANOS GANADEROS DE LA REGIÓN SURCOLOMBIANA: ORDEN ADMINISTRATIVA 035, AVANCE 068, CONTRATO VIPS 225-A2017
6 - CARACTERIZACIÓN DE LOS PROCESOS COMUNICATIVOS QUE HAN IMPLEMENTADO LAS ORGANIZACIONES MAS REPRESENTATIVAS DE PITALITO, ANTE LA LLEGADA DE ORGANIZACIONES NACIONALES E INTERNACIONALES DESDE 1996 HASTA EL 2016: AVANCE 084
7 - CARACTERIZACIÓN CITOGENÉTICA DE SACCODON DARIENSIS DE LA PARTE ALTA DEL RIO MAGDALENA: AVANCE 083, CONTRATO VIPS 213-A2017
8 - TAREAS MATEMÁTICAS PARA EL DESARROLLO DE COMPETENCIAS MATEMÁTICAS EN ESTUDIANTES DE EDUCACIÓN BÁSICA SECUNDARIA Y MEDIA: AVANCE 103
9 - LA GARANTIA JUDICIAL DE LOS DERECHOS Y LIBERTADES FUNDAMENTALES EN AMÉRICA LATINA: ANÁLISIS DE LAS EXPERIENCIAS EN COLOMBIA, ECUADOR, PERÚ Y BOLIVIA: AVANCE 117
10 - INSOLVENCIA  DE PERSONA NATURAL NO COMERCIANTE: AVANCE 092
11 -  LA INTERPRETACIÓN JUDICIAL DE LAS ALTAS CORTES EN COLOMBIA (2010-2016): AVANCE 117, ORDENA ADMINISTRATIVA No. 058
12 - CONDICIONES Y PERSPECTIVAS COMUNITARIAS FRENTE A LA SEGURIDAD ALIMENTARIA Y NUTRICIONAL DEL RESGUARDO INDÍGENA TAMA – PÁEZ LA GABRIELA. 2017.: AVANCE 098
13 - DESARROLLO DEL CONCEPTO DE FAMILIA EN COLOMBIA Y SUS IMPLICACIONES JURÍDICAS, A TRAVÉS DE LA  URISPRUDENCIA DE LA CORTE CONSTITUCIONAL, LA CORTE SUPREMA DE JUSTICIA Y EL CONSEJO DE ESTADO DESDE 1991: AVANCE 117, ORDENA ADMINISTRATIVA No. 058
14 - NIÑOS, NIÑAS Y ADOLECENTES EN EL POSTCONFLICTO, UN ESTUDIO DESDE EL DERECHO COMPARADO: AVANCE 093
15 - CONTRATO DE APARCERÍA CON UNA ALTERNATIVA PARA EL SECTOR AGRICOLA EN COLOMBIA DEL POSCONFLICTO: AVANCE 094</t>
  </si>
  <si>
    <t>Se apoyó con la Financiación la vinculación de 2 jóvenes investigadores:
1 - JUAN ESTEBAN LOZANO PLAZAS: CONTRATO VIPS 220-A2017
2 - MARIA ANGELICA SEGURA DURAN: CONTRATO VIPS 221-A2017</t>
  </si>
  <si>
    <t xml:space="preserve">Se apoyó para le ejecución de 6 proyectos relacionados así (MEDIANTE ACTA No. 2 DE ENERO 26 DE 2017) - SI-PY1.5 Y SI-PY4.1 SON ACCIONES QUE VAN UNIDAS:
1 - RECONFIGURACIÓN DEL TERRITORIO. DISCURSOS SOBRE TERRITORIO, DEMOCRACIA, DESARROLLO Y POLÍTICA EN EL DEPARTAMENTO DEL HUILA: VIPS 100-A2017, VIPS 099-A2017, RESOLUCION No. 037
2 - ESTUDIO DE LA RADIACIÓN ELECTROMAGNÉTICA INCIDENTE SOBRE SISTEMAS PERIÓDICOS DE GEOMETRÍA PLANAS Y ESFÉRICA, CON MATERIALES DE DIFERENTES PROPIEDADES ELECTROMAGNÉTICAS: VIPS 127-A2017
3 - ANÁLISIS DEL PROCESO EVALUATIVO DEL APRENDIZAJE DEL INGLÉS EN UN PROGRAMA DE LICENCIATURA EN LENGUA EXTRANJERA DE UNA UNIVERSIDAD PÚBLICA EN COLOMBIA: CONTRATO VIPS  175-A2017
4 - EL PAPEL DE LA IGLESIA EN LOS PROCESOS DE PAZ Y RECONCILIACIÓN EN AMÉRICA LATINA – UNA MIRADA HISTÓRICA: AVANCE 073, AVANCE 109
5 - EL TRABAJO COLABORATIVO: UNA HERRAMIENTA PARA LA TRANSFORMACIÓN DE LAS PRÁCTICAS PEDAGÓGICAS: CONTRATO VIPS 098-A2017
6 - EFECTOS DE DOS MÉTODOS DE RETROALIMENTACIÓN CORRECTIVA EN LA ESCRITURA EN INGLÉS COMO LENGUA EXTRANJERA (ILE): EL DESARROLLO DE LA PRECISIÓN GRAMATICAL Y LEXICAL.: CONTRATO CONTRATO VIPS 210-A2017
</t>
  </si>
  <si>
    <t>Se está apoyando en la consolidación de 35 grupos de investigación (MEDIANTE ACTA No. 2 DE ENERO 26 DE 2017):
1 - Agroindustria USCO  
2- Ecosistemas Surcolombianos  
3 - Grupo de Investigación en Pruebas de Pozos
4 - Nuevas Tecnologías
5 - Unificación de los Sistemas de Comunicaciones “UNITCOM”
6 - Grupo de Investigacion de Robotica , control y procesamiento de señales  ROBOCOPS
7 - Desarrollo de Neurociencias en Psicología - DNEUROPSY
8 - Parasitología y Medicina Tropical
9 - Laboratorio de Medicina Genómica
10 - Desarrollo Social, Salud Pública y Derechos Humanos
11 - Biología de la Reproducción
12 - Salud y Grupos Vulnerables
13 - Carlos Finlay
14 - Neurored
15 - Grupo Medico Quirurgico Surcolombiano
16 - Programa de Acción Curricular Alternativo – PACA
17 - Molúfode
18 - Comuniquémonos
19 - Conocimiento Profesional del Profesor de Ciencias Universidad Pedagógica Nacional y Universidad Surcolombiana
20 - Acción Motriz
21 - Aprenap
22 - Simbiosis, Hombre y Naturaleza
23 - Cre@
24 - Pymes
25 - Iguaque
26 - Culturas, Conflictos y Subjetividades
27 - Grupo de Investigación en Psicología Positiva
28 - Crecer
29 - Comunicación, Memoria y Región
30 - Dinusco
31 - Física Teórica
32 - Nuevas Visiones del Derecho
33 - Cynergia
34 - Con-ciencia Jurídica
35 - Pensamiento, Práctica y Teoría Política</t>
  </si>
  <si>
    <t>Se apoyo con la ejecución de 01 convenio cofianciado para el segundo trimestre: 
1 - CONVENIO ESPECIAL DE COOPERACIÓN No. FP44842-164-2017 ENTRE LA FIDUCIARIA LA PREVISORA S.A (COLCIENCIAS) Y USCO: CONTRATO VIPS 220-A2017, CONTRATO VIPS 221-A2017</t>
  </si>
  <si>
    <t>Se ha avanzado aproximadamente en un 80% el Banco de Proyectos de Grupos de Proyectos Especiales (GPE) que consta de 20 Proyectos y aproximadamente en un 80% el Banco de Proyectos de Investigación que lo conforman 6 Facultades y  123 Proyectos; se comenzó con la estructuración del Banco de Proyectos de Proyección Social (SOPORTES REPOSAN EN GPE)</t>
  </si>
  <si>
    <t>Apoyo a la creación y fortalecimiento de centros de investigación y vigilancia tecnológica e innovación: 
1 - Facultad de salud (CENISALUD): CONTRATO VIPS 140-A2017</t>
  </si>
  <si>
    <t>Se apoyó en la gestión y el avance de los proyectos que se realizan con el Banco de Proyectos, elaborados hasta el momento, aproximadamente en un 50% de los proyectos.</t>
  </si>
  <si>
    <t>Se apoyó en la Evaluación de artículos, corrección de estilo, diseño, diagramación, impresión y publicación de revistas institucionales en:
1 - ASESORIA EN LA CORRECCION DE ESTILOS DE REVISTA INGENIERIA Y REGION: CONTRATO FI-005-A-2017
2 - APOYO A LA GESTION EN EL PROCESO DE CREACION Y FUNCIONAMIENTO DE LA REVISTA DE INVESTIGACION INDEXADA DE LA FEA: FACECONOMIA No. 020-2017A</t>
  </si>
  <si>
    <t>Se apoyo a Capacitación a editores de revistas científicas; taller escritura de artìculos cientìficos:
1 - “TALLER DE LA CARPINTERÍA DE LA ESCRITURA PARA LA INVESTIGACIÓN NIVEL I”: RESOLUCIÓN 029, RESOLUCIÓN 030
2 - “TALLER DE ORTOGRAFIA BÁSICA”: RESOLUCIÓN 028</t>
  </si>
  <si>
    <t>Evaluación, corrección estilo, diagramación  y publicación de libros en las diferentes modalidades:   
1 - SE APOYÓ CON EL PAGO ANTE LA CAMARA DEL LIBRO, DEL REGISTRO DE SEIS (06) ISBN Y CODIGOS DE BARRAS PARA LOS LIBROS PRONTOS A PUBLICAR
2 - Evaluación Libro de Investigación: • “Experiencias e innovaciones en la enseñanza de la biología y la formación docente. Tejiendo puentes entre Colombia y España”.</t>
  </si>
  <si>
    <t>SE ESTA GESTIONANDO LA INDEXACIÓN DE LAS 6 REVISTAS DE LAS NUEVAS NORMAS PUBLINDEX:
- Se estructuró el Comité de Editorial Revistas de la Universidad, 
- Se elaboró el procedimiento Editorial Revistas, de acuerdo a los lineamientos de Indexación para Colombia Publindex, 
- Se colocaron 6 revistas instiitucionales en el Open Journale System (OJS) - (100%)</t>
  </si>
  <si>
    <t>1 - Servicios de diseño, diagramacion e imprenta de la Revista de la Facultad de Salud.
2 - Servicio de impresión de la Revista Entornos Vol.29
3 - servicio de diseño, diagramación e impresión del vol 16, Revista Ingeniería y Región de la Facultad de ingeniera Universidad Surcolombiana.
- Se estructuró el Comité de Editorial Revistas de la Universidad, 
- Se elaboró el procedimiento Editorial Revistas, de acuerdo a los lineamientos de Indexación para Colombia Publindex, 
- Se colocaron 6 revistas instiitucionales en el Open Journale System (OJS)</t>
  </si>
  <si>
    <t>Se apoyó el Fortalecimiento, consolidación y mejoramiento de la calidad editorial de la Revista Jurídica Piélagus por lo que:
-Se estructuró el comité de Editorial Revistas de la Universidad, 
-se elaboro el procedimiento editorial revistas, de acuerdo a los lineamientos de Indexación para Colombia Publindex, 
-Se colocó la Revista Jurídica Piélagus en el Open Journale System (OJS) - (100%)</t>
  </si>
  <si>
    <t>SEMÁFORO</t>
  </si>
  <si>
    <t>ESTADO DE AVANCE</t>
  </si>
  <si>
    <t>INTERPRETACIÓN</t>
  </si>
  <si>
    <t>Menor a 9%</t>
  </si>
  <si>
    <t>Se ha avanzado muy poco o nada en este indicador</t>
  </si>
  <si>
    <t>Mayor o igual a 9% y menor a 20%</t>
  </si>
  <si>
    <t>Nivel aceptable del indicador</t>
  </si>
  <si>
    <t>Mayor o igual a 20% y menor que 25%</t>
  </si>
  <si>
    <t>Nivel del indicador que cumple las expectativas</t>
  </si>
  <si>
    <t>25% o más</t>
  </si>
  <si>
    <t>Nivel del indicador que satisface y supera las expectativas</t>
  </si>
  <si>
    <t>Para el año 2017 la estrategia de adoptar la problemática del consumo de SPA ha cambiado, se trabajará mas en prevención y se abordará el plan de tratamiento de forma integral.</t>
  </si>
  <si>
    <t>Profesional externa vinculada a través del contrato CPS-326-A2017, Cuyo objeto es prestar el servicio profesional de apoyo al programa de consumo de sustancias Psicoactivas y asesoria a estudiantes en programa de promoción y prevención en salud mental.</t>
  </si>
  <si>
    <r>
      <t xml:space="preserve">Los indicadores reportados durante los meses de Abril, Mayo y Junio de 2017, se alcanzaron durante la ejecución de las siguientes actividades, con los respectivos asistentes </t>
    </r>
    <r>
      <rPr>
        <b/>
        <sz val="10"/>
        <color theme="1"/>
        <rFont val="Calibri"/>
        <family val="2"/>
        <scheme val="minor"/>
      </rPr>
      <t xml:space="preserve">Abril: </t>
    </r>
    <r>
      <rPr>
        <sz val="10"/>
        <color theme="1"/>
        <rFont val="Calibri"/>
        <family val="2"/>
        <scheme val="minor"/>
      </rPr>
      <t xml:space="preserve">Dimensión Emocional (1285), Dimensión Alimentaria (220), Dimensión Clínica (31), Dimensión Física (191). </t>
    </r>
    <r>
      <rPr>
        <b/>
        <sz val="10"/>
        <color theme="1"/>
        <rFont val="Calibri"/>
        <family val="2"/>
        <scheme val="minor"/>
      </rPr>
      <t>Mayo:</t>
    </r>
    <r>
      <rPr>
        <sz val="10"/>
        <color theme="1"/>
        <rFont val="Calibri"/>
        <family val="2"/>
        <scheme val="minor"/>
      </rPr>
      <t xml:space="preserve"> Dimensión Emocional (841), Dimensión Alimentaria (732), Dimensión Clínica (27) Dimensión Física (323), Jornadas (45) Investigación (102)</t>
    </r>
  </si>
  <si>
    <t>Programación mensual , no se  han establecido la linea base y meta resultado 2017 porque  se realizando el empadronamiento censal  a los estudiantes para identificar la poblaión con diversidad funcional, en donde se hace un acercamiento a cada estudiante en condición de discapacidad física para recolectar la información requerida en el registro de  "localización y  caracterización de personas con discapacidad.</t>
  </si>
  <si>
    <t>Impartido en el Pirmer Trimestre del Semestre 2017-1</t>
  </si>
  <si>
    <t>Los acompañamiento hace referencia al número de encuentros con los estudiantes en condición de discapacidad.</t>
  </si>
  <si>
    <t>Medición mensual, son talleres de sensibilización dirigidos a estudiantes de 1 semestre, la inducción y reinducción a Docentes, Administrativos y contratistas</t>
  </si>
  <si>
    <t>Este indicador con respecto a la cobertura de beneficiarios se mide semestral.</t>
  </si>
  <si>
    <t>Las actividades son de medición mensual. Articular las diferentes actividades deportivas que realizan los programas, con la Coordinación de deportes adscrita al Área de Bienestar Institucional, con fines de consolidar la información y dar una respuesta la SUE y SNIES.</t>
  </si>
  <si>
    <r>
      <rPr>
        <b/>
        <sz val="10"/>
        <color theme="1"/>
        <rFont val="Calibri"/>
        <family val="2"/>
        <scheme val="minor"/>
      </rPr>
      <t>Abril</t>
    </r>
    <r>
      <rPr>
        <sz val="10"/>
        <color theme="1"/>
        <rFont val="Calibri"/>
        <family val="2"/>
        <scheme val="minor"/>
      </rPr>
      <t xml:space="preserve">: Puestas en escena (31) y Cne Club (14), </t>
    </r>
    <r>
      <rPr>
        <b/>
        <sz val="10"/>
        <color theme="1"/>
        <rFont val="Calibri"/>
        <family val="2"/>
        <scheme val="minor"/>
      </rPr>
      <t xml:space="preserve">Mayo: </t>
    </r>
    <r>
      <rPr>
        <sz val="10"/>
        <color theme="1"/>
        <rFont val="Calibri"/>
        <family val="2"/>
        <scheme val="minor"/>
      </rPr>
      <t xml:space="preserve">Puestas en escena (55) y Cine Club (67)  </t>
    </r>
    <r>
      <rPr>
        <b/>
        <sz val="10"/>
        <color theme="1"/>
        <rFont val="Calibri"/>
        <family val="2"/>
        <scheme val="minor"/>
      </rPr>
      <t xml:space="preserve">Junio:  </t>
    </r>
    <r>
      <rPr>
        <sz val="10"/>
        <color theme="1"/>
        <rFont val="Calibri"/>
        <family val="2"/>
        <scheme val="minor"/>
      </rPr>
      <t>Puestas en escena (18)  y Cine Club (2)</t>
    </r>
  </si>
  <si>
    <t>Ténica Vocal, Taller de Guitarra, Vientos andinos, Danzas, Teatro, Maquillaje artisticos, Percusión Latinoamericana, Percusión Folclórica, como hablar en público, fotografía y de Oratoría, entrenamiento corporal nivel 1 y 2, San Juanero Huilense.</t>
  </si>
  <si>
    <t>Grupo musical Surcolombiano, La Coral Universitaria, Grupo danzas indigenas Ninakipxh pasos del Sol, música Andina "Takirari, Música Folclórica Latinoamericana Arena Blanca, música folclórica Mayari, Grupo de núsica autóctona Las Aguilas de la Usco,Grupo de Teatro Uscolombia, grupos folclóricos y Cine Club.</t>
  </si>
  <si>
    <t>Jornada academica y cultural para el mejoramiento del Clima Organizacional en la Universidad Surcolombiana con ocasión del día de la secretaria (150). Actividad Cultual y de integración de la Comunidad Universitaria (800), Evento Cultural con ocasión del dia del maestro (600)</t>
  </si>
  <si>
    <r>
      <t xml:space="preserve">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Conforme al calendario de actividades Académico-Administativas del año 2.017 contenidas en el Acuerdo No.029 del 27 de Octubre de 2.016. Contrato </t>
    </r>
    <r>
      <rPr>
        <b/>
        <sz val="10"/>
        <color theme="1"/>
        <rFont val="Calibri"/>
        <family val="2"/>
        <scheme val="minor"/>
      </rPr>
      <t xml:space="preserve">UC-009-2017, </t>
    </r>
    <r>
      <rPr>
        <sz val="10"/>
        <color theme="1"/>
        <rFont val="Calibri"/>
        <family val="2"/>
        <scheme val="minor"/>
      </rPr>
      <t xml:space="preserve">El número de raciones proyectadas  segundo trimestre  </t>
    </r>
    <r>
      <rPr>
        <b/>
        <sz val="10"/>
        <color theme="1"/>
        <rFont val="Calibri"/>
        <family val="2"/>
        <scheme val="minor"/>
      </rPr>
      <t>135.500</t>
    </r>
    <r>
      <rPr>
        <sz val="10"/>
        <color theme="1"/>
        <rFont val="Calibri"/>
        <family val="2"/>
        <scheme val="minor"/>
      </rPr>
      <t xml:space="preserve">, versus las efectivamente entregadas </t>
    </r>
    <r>
      <rPr>
        <b/>
        <sz val="10"/>
        <color theme="1"/>
        <rFont val="Calibri"/>
        <family val="2"/>
        <scheme val="minor"/>
      </rPr>
      <t>173.841  (145%). cantidad entregadas en el primer trimestre corresponden a un 32% del total año.</t>
    </r>
  </si>
  <si>
    <r>
      <t>Corresponden al suministro de alimentarias y/o meriendas, mediante el sistema subsidiado, con destinos a los estudiantes matriculados de la Sede de Pitalito de la Universidad Surcolombiana, desde el 09 de Febrero al  02 de Junio. Proyectadas de Abril a Junio a  19.760 raciones. (520 Diarias/300 Diarias en el 2016), cumplimiento de</t>
    </r>
    <r>
      <rPr>
        <b/>
        <sz val="10"/>
        <color theme="1"/>
        <rFont val="Calibri"/>
        <family val="2"/>
        <scheme val="minor"/>
      </rPr>
      <t xml:space="preserve"> 100% </t>
    </r>
    <r>
      <rPr>
        <sz val="10"/>
        <color theme="1"/>
        <rFont val="Calibri"/>
        <family val="2"/>
        <scheme val="minor"/>
      </rPr>
      <t xml:space="preserve">respecto a lo proyectado en el trimestre y    un </t>
    </r>
    <r>
      <rPr>
        <b/>
        <sz val="10"/>
        <color theme="1"/>
        <rFont val="Calibri"/>
        <family val="2"/>
        <scheme val="minor"/>
      </rPr>
      <t>45%</t>
    </r>
    <r>
      <rPr>
        <sz val="10"/>
        <color theme="1"/>
        <rFont val="Calibri"/>
        <family val="2"/>
        <scheme val="minor"/>
      </rPr>
      <t xml:space="preserve">  del proyectado anual. </t>
    </r>
    <r>
      <rPr>
        <b/>
        <sz val="10"/>
        <color theme="1"/>
        <rFont val="Calibri"/>
        <family val="2"/>
        <scheme val="minor"/>
      </rPr>
      <t>Contrato UC-008-2017</t>
    </r>
  </si>
  <si>
    <r>
      <t>Corresponden al suministro de alimentarias y/o meriendas, mediante el sistema subsidiado, con destinos a los estudiantes matriculados de la Sede de Garzón de la Universidad Surcolombiana, desde el 09 de Febrero al  02 de Junio. Proyectadas de Abril a Junio a  6.840 raciones. (180 Diarias/150 Diarias en el 2016)  cumplimiento de</t>
    </r>
    <r>
      <rPr>
        <b/>
        <sz val="10"/>
        <color theme="1"/>
        <rFont val="Calibri"/>
        <family val="2"/>
        <scheme val="minor"/>
      </rPr>
      <t xml:space="preserve"> 118%</t>
    </r>
    <r>
      <rPr>
        <sz val="10"/>
        <color theme="1"/>
        <rFont val="Calibri"/>
        <family val="2"/>
        <scheme val="minor"/>
      </rPr>
      <t xml:space="preserve"> respecto a lo proyectado en el trimestre y    un</t>
    </r>
    <r>
      <rPr>
        <b/>
        <sz val="10"/>
        <color theme="1"/>
        <rFont val="Calibri"/>
        <family val="2"/>
        <scheme val="minor"/>
      </rPr>
      <t xml:space="preserve"> 47%</t>
    </r>
    <r>
      <rPr>
        <sz val="10"/>
        <color theme="1"/>
        <rFont val="Calibri"/>
        <family val="2"/>
        <scheme val="minor"/>
      </rPr>
      <t xml:space="preserve">  del proyectado anual. </t>
    </r>
    <r>
      <rPr>
        <b/>
        <sz val="10"/>
        <color theme="1"/>
        <rFont val="Calibri"/>
        <family val="2"/>
        <scheme val="minor"/>
      </rPr>
      <t>Contrato UC-008-2017</t>
    </r>
  </si>
  <si>
    <r>
      <t xml:space="preserve">Corresponden al suministro de alimentarias y/o meriendas, mediante el sistema subsidiado, con destinos a los estudiantes matriculados de la Sede de La Plata de la Universidad Surcolombiana, desde el 09 de Febrero al  02 de Junio. Proyectadas de Abril a Junio a  6.840 raciones. (180 Diarias/150 Diarias en el 2016)   cumplimiento de </t>
    </r>
    <r>
      <rPr>
        <b/>
        <sz val="10"/>
        <color theme="1"/>
        <rFont val="Calibri"/>
        <family val="2"/>
        <scheme val="minor"/>
      </rPr>
      <t>123%</t>
    </r>
    <r>
      <rPr>
        <sz val="10"/>
        <color theme="1"/>
        <rFont val="Calibri"/>
        <family val="2"/>
        <scheme val="minor"/>
      </rPr>
      <t xml:space="preserve"> respecto a lo proyectado en el trimestre y    un </t>
    </r>
    <r>
      <rPr>
        <b/>
        <sz val="10"/>
        <color theme="1"/>
        <rFont val="Calibri"/>
        <family val="2"/>
        <scheme val="minor"/>
      </rPr>
      <t xml:space="preserve">40% </t>
    </r>
    <r>
      <rPr>
        <sz val="10"/>
        <color theme="1"/>
        <rFont val="Calibri"/>
        <family val="2"/>
        <scheme val="minor"/>
      </rPr>
      <t xml:space="preserve"> del proyectado anual.  </t>
    </r>
    <r>
      <rPr>
        <b/>
        <sz val="10"/>
        <color theme="1"/>
        <rFont val="Calibri"/>
        <family val="2"/>
        <scheme val="minor"/>
      </rPr>
      <t>Contrato UC-008-2017</t>
    </r>
  </si>
  <si>
    <t>Teniendo en cuenta que este procedimiento es semestral, antes de recibir la relación se efectúa un cronograma de actividades en el cual se definió como fecha de entrega del informe de Estudios Socioeconómicos el 17 de Abril, se realizaron 25 entrevistas, 45 visitas domiciliarias en Neiva y en las Sedes de La Plata, Pitalito y Garzón, de las 210 solicitudes se aprobaron 182 por valor de $59.952.494 mediante resolución del 06 de Junio de 2017.</t>
  </si>
  <si>
    <t>Proyecto ejecutado presupuestalmente en un 97% en el primer trimestre, por lo cual no genero indicador</t>
  </si>
  <si>
    <t>Menor a 16%</t>
  </si>
  <si>
    <t>Mayor o igual a 16% y menor a 37%</t>
  </si>
  <si>
    <t>Mayor o igual a 37% y menor que 50%</t>
  </si>
  <si>
    <t>50% o más</t>
  </si>
  <si>
    <t>Menor a 25%</t>
  </si>
  <si>
    <t>Mayor o igual a 25% y menor a 56%</t>
  </si>
  <si>
    <t>Mayor o igual a 56% y menor que 74%</t>
  </si>
  <si>
    <t>75% o más</t>
  </si>
  <si>
    <t>Menor a 33%</t>
  </si>
  <si>
    <t>Mayor o igual a 34% y menor a 75%</t>
  </si>
  <si>
    <t>Mayor o igual a 76% y menor que 99%</t>
  </si>
  <si>
    <t>100% o más</t>
  </si>
  <si>
    <t>Sin meta para el 2015</t>
  </si>
  <si>
    <t>Acción sin meta en el PDI para el 2015</t>
  </si>
  <si>
    <t>TOTAL ASIGNADO</t>
  </si>
  <si>
    <t>ENERO</t>
  </si>
  <si>
    <t>FEBRERO</t>
  </si>
  <si>
    <t>MARZO</t>
  </si>
  <si>
    <t>SA-PY.1 Revisión, reforma y actualización de la plataforma jurídico-normativa institucional</t>
  </si>
  <si>
    <t xml:space="preserve">Revisión y análisis de la normatividad con el propósito de actualizarla de acuerdo a lineamientos legales vigentes que rigen la educación superior </t>
  </si>
  <si>
    <t>Exc. Facultad</t>
  </si>
  <si>
    <t>Normativa Institucional</t>
  </si>
  <si>
    <t>Eventos</t>
  </si>
  <si>
    <t>M2</t>
  </si>
  <si>
    <t xml:space="preserve">*REALIZACIÓN DE LA INTERVENTORIA TECNICA, ADMINISTRATIVA Y FINANCIERA AL CONTRATO DE OBRA CONSTRUCCION IV PISO LABORATORIO CIENCIAS BASICAS.                      *LA ADECUACION, REPARACION E INSTALACION DE INFRAESTRUCTURA FISICA PARA SALONES SEDE CENTRAL Y PARQUEADERO AUTOMOTOR.                                                                              *ADICIÓN A CONTRATO DE OBRA UC-004 DE 2017 PARA ADECUACION, REPARACION E INSTALACION DE INFRAESTRUCTURA FISICA.                                                                                  *ADICION A CONTRATO DE OBRA UC-059 DE 2016 PARA COMPRA E INSTALACION DE PLANTA ELECTRICA CON DESTINO A LA GRANJA.       (Todo lo anterior reposa en el archivo de los procesos en la Unidad de Contratación)                                                                                                                                 *SE REALIZARON ADECUACIONES LOCATIVAS EN EL EDIFICIO DE LA FACULTAD DE ECONOMIA Y ADMINISTRACION. </t>
  </si>
  <si>
    <t xml:space="preserve">*SE REALIZARON: ADECUACION, MANTENIMIENTO Y MEJORAS DE INFRAESTRUSTURA DE TODAS LAS SEDES                                                                                                        *ADECUACION DE AULAS Y SALA DE AUDIENCIAS DE PROGRAMA DE DERECHO DE LA FACULTAD DE CIENCIAS JURIDICAS USCO.                                                                                             *CONSTRUCCION Y CUBIERTA DE TANQUE PROFUNDO, CERRAMIENTO EN MALLA Y ANDEN PERIMETRAL UBICADO EN LA GRANJA EXPERIMENTAL USCO.                                                                     * SUMINISTRO E INSTALACION DE 18 PUNTOS DE RED DE DATOS PARA LA FACULTAD DE ECONOMIA Y ADMINISTRACION DE LA USCO (Orden de Compra en la Vicerrectoría Administrativa)                                                                                                                                         *ADECUACION DE BATERIAS SANITARIAS Y SISTEMA DE AGUAS NEGRAS PARA LA FACULTAD DE EDUCACION DE LA SEDE CENTRAL                                                                                            (Demás contratos reposan en el archivo de la Unidad de Contratación)                                                                                                                                            </t>
  </si>
  <si>
    <t>MNP</t>
  </si>
  <si>
    <t>* SE REALIZÓ LA COMPRA E INSTALACION DE EQUIPOS Y ADECUACION DE RED DE DATOS PARA LABORATORIOS DE BILINGUISMO SEDES NEIVA Y GARZON.                                                       *COMPRA DE EQUIPO DE LABORATORIO HPCL ESPECIALIZADO PARA LABORATORIO CESURCAFE                                                                                                                                                   *COMPRA DE MATERIALES PARA LOS LABORATORIOS DE HISTOLOGIA Y MORFOLOGIA DE LA FACULTAD DE SALUD                                                                                                                          *COMPRA E INSTALACION DE MOBILIARIO, EQUIPOS Y ADECUACION DE RED DE DATOS LABORATORIOS DE BILINGUISMO SEDES USCO DE NEIVA Y GARZON.                                              (Contratos y ordenes reposan en la Vicerrectoría Administrativa y la Unidad de Contratación)</t>
  </si>
  <si>
    <t>*SUMINISTRO DE REACTIVOS PARA EL LABORATORIO DE INMUGENETICA DE LA FACULTAD DE SALUD  (Orden reposa en el archivo de la Vicerrectoría Administrativa)</t>
  </si>
  <si>
    <t>*SE REALIZÓ COMPRA DE EQUIPOS VIDEO BEAM PARA LA FACULTAD DE ECONOMIA Y ADMINISTRACION</t>
  </si>
  <si>
    <t xml:space="preserve">*ADQUISICION DE SILLAS UNIVERSITARIAS PARA AULAS DE DIFERENTES SEDES DE LA UNIVERSIDAD SURCOLOMBIANA.                                                                                                                     *DOTACION DE MUEBLES Y EQUIPOS DE OFICINA PARA TODAS LAS SEDES: FAC. SALUD, FAC. ECONOMIA, LA SALA DE AUDIENCIA DEL PROGRAMA DE DERECHO                                                                                                                                                     *COMPRA DE EQUIPOS PARA DOTAR PROGRAMA DE DERECHO DE LA FACULTAD DE CIENCIAS JURIDICAS                                                                                                                                                          *COMPRA DE AIRES ACONDICIONADOS PARA INSTALACIONES DEL PROGRAMA DE DERECHO                 (Contratos reposan en el archivo de            </t>
  </si>
  <si>
    <t>*SE REALIZÓ LA RENOVACION DE LA SUSCRIPCION DE BASE DE DATOS VIRTUAL ESPECIALIZADA A LA UNIVERSIDAD SURCOLOMBIANA (Contrato Selección Directa archivo en la Vicerrectoría Administrativa)                                                                                                          *SUFRAGAR GASTOS QUE OCASIONA LA COMPRA DE BIBLIOGRAFIA INDISPENSABLE Y NECESARIA COMO MATERIA                                                                                                                        *APOYO ECONOMICO PARA ADQUIRIR MATERIAL BIBLIOGRAFICO AL ICONTEC-FAC. INGENIERIA</t>
  </si>
  <si>
    <t>*MANTENIMIENTO DE EQUIPOS DE LABORATORIO DE ALTA COMPLEJIDAD EN EL LABORATORIO DE QUIMICA DE LA USCO                                                                                              *MANTENIMIENTO Y PUESTA EN FUNCIONAMIENTO DE IMPRESORA HP LASERJET                                 *MANTENIMIENTO DE PISCINA, DESISTALACION E INSTALACION SISTEMA DE FILTRADO, SUMINISTRO DE ARAÑA, FLAUTAS, CONECTORES Y DIFUSORES   (Orden en el archivo de Vicerrectoría Administrativa)                                                                                                 *MANTENIMIENTO DE EQUIPOS VIDEOPROYECTORES DE PROGRAMA DE DERECHO Y DECANATURA FACLTAD CIENCIAS JURIDICAS</t>
  </si>
  <si>
    <t xml:space="preserve">*SUMINISTRO DE REPUESTOS, PARTES Y OTROS ELEMENTOS PARA MANTENIMIENTO PREVENTIVO Y CORRECTIVO DE COMPUTADORES E IMPRESORAS    (Orden en archivo de Vicerrectoría Administrativa)                                                                                                           *MANTENIMEINTO DE EQUIPOS DE LABORATORIO, MUEBLES, ACCESORIOS Y EQUIPOS DE OFICINA                                                                                                                                                       </t>
  </si>
  <si>
    <t>SUMINISTRO</t>
  </si>
  <si>
    <t>* DOTACION DE ELEMENTOS DE ASEO Y CAFETERIA</t>
  </si>
  <si>
    <t>*DOTACION DE ELEMENTOS DE ASEO Y CAFETERIA</t>
  </si>
  <si>
    <t>*RENOVACION DE LICENCIAMIENTOS DE ANTIVIRUS (contrato selección directa en archivo de Vicerrectoría Administrativa)</t>
  </si>
  <si>
    <t>*RENOVACION DE LICENCIAMIENTO DE SOFTWARE DE MICROSOFT OFFICE MEDIANTE MODALIDAD DE CAMPUS AGREEMENT POR UN AÑO PARA LA USCO                                                    *RENOVACION DE LICENCIA Y SOPORTE DE EQUIPO F52200S ESTANDAR BIG-IP SERVICE DEL CENTRO DE TECNOLOGIAS DE INFORMACION Y COMUNICACIONES                                                * RENOVACION DE LICENCIA CHECK POINT 4600 Y 4800 UTM SOFTWARE BLADES PACKAGE CON DESTINO AL DATACENTER DEL CTIC USCO                                                                                          *RENOVACION DE CERTIFICADOS DIGITALES PARA LOS DOMINIOS WWW. DE LA UNIVERSIDAD SURCOLOMBIANA                                                                                                        (Ordenes en archivo de Vicerrectoría Administrativa)</t>
  </si>
  <si>
    <t>*Contratos de prestación de servicios en el area de Talento Humano</t>
  </si>
  <si>
    <t>IMPLEMENTACIÓN</t>
  </si>
  <si>
    <t>*Vinculación del personal al proyecto de Implementación de la Plataforma LCMS (archivo en el area de Talento Humano)</t>
  </si>
  <si>
    <t xml:space="preserve">*SERVICIOS PARA CULMINACION DE IMPLEMENTACION DE PLATAFORMA LCMS PARA AUMENTAR COBERTURA EDUCACION SUPERIOR EN EL DEPARTAMENTO DEL HUILA </t>
  </si>
  <si>
    <t>*VINCULACION DE PERSONAL AL PROYECTO ASEGURAMIENTO DEL SISTEMA DE GESTION AMBIENTAL DE LA USCO (archivo en el area de Talento Humano)</t>
  </si>
  <si>
    <t>*Vinculación del personal ( archivo area de Talento Humano)</t>
  </si>
  <si>
    <t>*VINCULACION DE PERSONAL AL PROYECTO ASEGURAMIENTO DEL SISTEMA DE GESTION DE CALIDAD DE LA USCO (Archivo en el area de Talento Humano)</t>
  </si>
  <si>
    <t>*SERVICIOS DE APOYO A LA GESTION EN EL PROCESO DE REESTRUCTURACION ORGANIZACIONAL ACADEMICA Y ADMINISTRATIVA DE LA USCO  (Contratos de Apoyo y Abogado reposan en el Area de Talento Humano)</t>
  </si>
  <si>
    <t>META EJECUTADA 1er.Semestre</t>
  </si>
  <si>
    <t>*RELACIÓN DE CAPACITACIONES (Archivo de Talento Humano)</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</si>
</sst>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_(* \(#,##0.00\);_(* &quot;-&quot;??_);_(@_)"/>
    <numFmt numFmtId="164" formatCode="&quot;$ &quot;#,##0"/>
    <numFmt numFmtId="165" formatCode="_(* #,##0_);_(* \(#,##0\);_(* &quot;-&quot;??_);_(@_)"/>
    <numFmt numFmtId="166" formatCode="_-* #,##0.00\ [$€]_-;\-* #,##0.00\ [$€]_-;_-* &quot;-&quot;??\ [$€]_-;_-@_-"/>
    <numFmt numFmtId="167" formatCode="#,##0_ ;[Red]\-#,##0\ "/>
    <numFmt numFmtId="168" formatCode="_ * #,##0.00_ ;_ * \-#,##0.00_ ;_ * &quot;-&quot;??_ ;_ @_ "/>
  </numFmts>
  <fonts count="31" x14ac:knownFonts="1">
    <font>
      <sz val="11"/>
      <color theme="1"/>
      <name val="Calibri"/>
      <family val="2"/>
      <scheme val="minor"/>
    </font>
    <font>
      <sz val="11"/>
      <color theme="1"/>
      <name val="Calibri"/>
      <family val="2"/>
      <scheme val="minor"/>
    </font>
    <font>
      <b/>
      <sz val="11"/>
      <color theme="1"/>
      <name val="Calibri"/>
      <family val="2"/>
      <scheme val="minor"/>
    </font>
    <font>
      <b/>
      <sz val="13.5"/>
      <color theme="1"/>
      <name val="Calibri"/>
      <family val="2"/>
      <scheme val="minor"/>
    </font>
    <font>
      <sz val="10"/>
      <name val="Arial"/>
      <family val="2"/>
      <charset val="1"/>
    </font>
    <font>
      <b/>
      <sz val="11"/>
      <color rgb="FF000000"/>
      <name val="Calibri"/>
      <family val="2"/>
      <charset val="1"/>
    </font>
    <font>
      <b/>
      <sz val="12"/>
      <color rgb="FF000000"/>
      <name val="Calibri"/>
      <family val="2"/>
      <charset val="1"/>
    </font>
    <font>
      <sz val="9"/>
      <color theme="1"/>
      <name val="Calibri"/>
      <family val="2"/>
      <scheme val="minor"/>
    </font>
    <font>
      <sz val="10"/>
      <color theme="1"/>
      <name val="Calibri"/>
      <family val="2"/>
      <scheme val="minor"/>
    </font>
    <font>
      <sz val="11"/>
      <name val="Calibri"/>
      <family val="2"/>
      <scheme val="minor"/>
    </font>
    <font>
      <sz val="9"/>
      <name val="Calibri"/>
      <family val="2"/>
      <scheme val="minor"/>
    </font>
    <font>
      <sz val="10"/>
      <name val="Arial"/>
      <family val="2"/>
    </font>
    <font>
      <sz val="10"/>
      <name val="Calibri"/>
      <family val="2"/>
      <scheme val="minor"/>
    </font>
    <font>
      <b/>
      <sz val="11"/>
      <name val="Arial"/>
      <family val="2"/>
    </font>
    <font>
      <b/>
      <sz val="10"/>
      <name val="Arial"/>
      <family val="2"/>
    </font>
    <font>
      <sz val="9"/>
      <color rgb="FFFF0000"/>
      <name val="Calibri"/>
      <family val="2"/>
      <scheme val="minor"/>
    </font>
    <font>
      <sz val="11"/>
      <name val="Arial"/>
      <family val="2"/>
    </font>
    <font>
      <sz val="8"/>
      <name val="Calibri"/>
      <family val="2"/>
      <scheme val="minor"/>
    </font>
    <font>
      <b/>
      <sz val="11"/>
      <color theme="1"/>
      <name val="Arial"/>
      <family val="2"/>
    </font>
    <font>
      <b/>
      <sz val="12"/>
      <color theme="1"/>
      <name val="Calibri"/>
      <family val="2"/>
      <scheme val="minor"/>
    </font>
    <font>
      <sz val="12"/>
      <color theme="1"/>
      <name val="Calibri"/>
      <family val="2"/>
      <scheme val="minor"/>
    </font>
    <font>
      <b/>
      <sz val="10"/>
      <color theme="1"/>
      <name val="Arial"/>
      <family val="2"/>
    </font>
    <font>
      <b/>
      <sz val="10"/>
      <color theme="1"/>
      <name val="Calibri"/>
      <family val="2"/>
      <scheme val="minor"/>
    </font>
    <font>
      <sz val="11"/>
      <color indexed="8"/>
      <name val="Arial"/>
      <family val="2"/>
      <charset val="1"/>
    </font>
    <font>
      <sz val="12"/>
      <color theme="1"/>
      <name val="Tahoma"/>
      <family val="2"/>
    </font>
    <font>
      <sz val="11"/>
      <color rgb="FF000000"/>
      <name val="Calibri"/>
      <family val="2"/>
      <charset val="1"/>
    </font>
    <font>
      <b/>
      <sz val="15"/>
      <color theme="1"/>
      <name val="Calibri"/>
      <family val="2"/>
      <scheme val="minor"/>
    </font>
    <font>
      <b/>
      <sz val="11"/>
      <color theme="0"/>
      <name val="Arial"/>
      <family val="2"/>
    </font>
    <font>
      <b/>
      <sz val="12"/>
      <color theme="0"/>
      <name val="Arial"/>
      <family val="2"/>
    </font>
    <font>
      <b/>
      <sz val="12"/>
      <color theme="1"/>
      <name val="Arial"/>
      <family val="2"/>
    </font>
    <font>
      <b/>
      <sz val="13.5"/>
      <color theme="0"/>
      <name val="Calibri"/>
      <family val="2"/>
      <scheme val="minor"/>
    </font>
  </fonts>
  <fills count="16">
    <fill>
      <patternFill patternType="none"/>
    </fill>
    <fill>
      <patternFill patternType="gray125"/>
    </fill>
    <fill>
      <patternFill patternType="solid">
        <fgColor theme="8" tint="0.59999389629810485"/>
        <bgColor indexed="65"/>
      </patternFill>
    </fill>
    <fill>
      <patternFill patternType="solid">
        <fgColor theme="6" tint="0.59999389629810485"/>
        <bgColor indexed="64"/>
      </patternFill>
    </fill>
    <fill>
      <patternFill patternType="solid">
        <fgColor theme="5" tint="0.39997558519241921"/>
        <bgColor indexed="64"/>
      </patternFill>
    </fill>
    <fill>
      <patternFill patternType="solid">
        <fgColor rgb="FF76933C"/>
        <bgColor rgb="FF7F7F7F"/>
      </patternFill>
    </fill>
    <fill>
      <patternFill patternType="solid">
        <fgColor theme="3" tint="0.79998168889431442"/>
        <bgColor indexed="64"/>
      </patternFill>
    </fill>
    <fill>
      <patternFill patternType="solid">
        <fgColor rgb="FFC5D9F1"/>
        <bgColor rgb="FFD9D9D9"/>
      </patternFill>
    </fill>
    <fill>
      <patternFill patternType="solid">
        <fgColor theme="3" tint="0.79998168889431442"/>
        <bgColor rgb="FF7F7F7F"/>
      </patternFill>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rgb="FFAD142E"/>
        <bgColor indexed="64"/>
      </patternFill>
    </fill>
    <fill>
      <patternFill patternType="solid">
        <fgColor rgb="FFFDEADA"/>
        <bgColor rgb="FFFDE9D9"/>
      </patternFill>
    </fill>
    <fill>
      <patternFill patternType="solid">
        <fgColor theme="9" tint="0.79998168889431442"/>
        <bgColor indexed="64"/>
      </patternFill>
    </fill>
    <fill>
      <patternFill patternType="solid">
        <fgColor theme="9" tint="0.39997558519241921"/>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style="thin">
        <color rgb="FFAD142E"/>
      </left>
      <right style="thin">
        <color rgb="FFAD142E"/>
      </right>
      <top style="thin">
        <color rgb="FFAD142E"/>
      </top>
      <bottom style="thin">
        <color rgb="FFAD142E"/>
      </bottom>
      <diagonal/>
    </border>
    <border>
      <left/>
      <right/>
      <top style="thin">
        <color rgb="FFAD142E"/>
      </top>
      <bottom style="thin">
        <color indexed="64"/>
      </bottom>
      <diagonal/>
    </border>
    <border>
      <left/>
      <right style="thin">
        <color indexed="64"/>
      </right>
      <top style="thin">
        <color rgb="FFAD142E"/>
      </top>
      <bottom style="thin">
        <color indexed="64"/>
      </bottom>
      <diagonal/>
    </border>
    <border>
      <left style="thin">
        <color indexed="64"/>
      </left>
      <right style="thin">
        <color indexed="64"/>
      </right>
      <top style="medium">
        <color indexed="64"/>
      </top>
      <bottom/>
      <diagonal/>
    </border>
  </borders>
  <cellStyleXfs count="16">
    <xf numFmtId="0" fontId="0" fillId="0" borderId="0"/>
    <xf numFmtId="43" fontId="1" fillId="0" borderId="0" applyFont="0" applyFill="0" applyBorder="0" applyAlignment="0" applyProtection="0"/>
    <xf numFmtId="0" fontId="4" fillId="0" borderId="0"/>
    <xf numFmtId="0" fontId="24" fillId="2" borderId="0" applyNumberFormat="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11" fillId="0" borderId="0"/>
    <xf numFmtId="0" fontId="11" fillId="0" borderId="0"/>
    <xf numFmtId="0" fontId="11" fillId="0" borderId="0"/>
    <xf numFmtId="0" fontId="11" fillId="0" borderId="0"/>
    <xf numFmtId="0" fontId="25" fillId="0" borderId="0"/>
    <xf numFmtId="9" fontId="1" fillId="0" borderId="0" applyFont="0" applyFill="0" applyBorder="0" applyAlignment="0" applyProtection="0"/>
  </cellStyleXfs>
  <cellXfs count="282">
    <xf numFmtId="0" fontId="0" fillId="0" borderId="0" xfId="0"/>
    <xf numFmtId="0" fontId="6" fillId="5" borderId="1" xfId="2" applyNumberFormat="1" applyFont="1" applyFill="1" applyBorder="1" applyAlignment="1" applyProtection="1">
      <alignment horizontal="center" vertical="center" wrapText="1"/>
    </xf>
    <xf numFmtId="0" fontId="8" fillId="0" borderId="1" xfId="0" applyFont="1" applyBorder="1" applyAlignment="1">
      <alignment horizontal="center" vertical="center" wrapText="1"/>
    </xf>
    <xf numFmtId="0" fontId="9" fillId="0" borderId="1" xfId="0" applyFont="1" applyFill="1" applyBorder="1" applyAlignment="1">
      <alignment vertical="center" wrapText="1"/>
    </xf>
    <xf numFmtId="0" fontId="9" fillId="0" borderId="1"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3" fontId="11" fillId="9" borderId="1" xfId="0" applyNumberFormat="1" applyFont="1" applyFill="1" applyBorder="1" applyAlignment="1">
      <alignment horizontal="right" vertical="center" wrapText="1"/>
    </xf>
    <xf numFmtId="3" fontId="0" fillId="0" borderId="1" xfId="0" applyNumberFormat="1" applyBorder="1" applyAlignment="1">
      <alignment vertical="center"/>
    </xf>
    <xf numFmtId="0" fontId="0" fillId="0" borderId="1" xfId="0" applyBorder="1"/>
    <xf numFmtId="0" fontId="0" fillId="0" borderId="1" xfId="0" applyBorder="1" applyAlignment="1">
      <alignment vertical="top" wrapText="1"/>
    </xf>
    <xf numFmtId="0" fontId="9" fillId="0" borderId="2" xfId="0" applyFont="1" applyFill="1" applyBorder="1" applyAlignment="1">
      <alignment horizontal="center" vertical="center" wrapText="1"/>
    </xf>
    <xf numFmtId="0" fontId="0" fillId="0" borderId="1" xfId="0" applyFont="1" applyBorder="1" applyAlignment="1">
      <alignment horizontal="left" vertical="top" wrapText="1"/>
    </xf>
    <xf numFmtId="0" fontId="12" fillId="0" borderId="1" xfId="0" applyFont="1" applyBorder="1" applyAlignment="1">
      <alignment horizontal="center" vertical="center" wrapText="1"/>
    </xf>
    <xf numFmtId="0" fontId="0" fillId="0" borderId="1" xfId="0" applyBorder="1" applyAlignment="1">
      <alignment wrapText="1"/>
    </xf>
    <xf numFmtId="0" fontId="9" fillId="0" borderId="10" xfId="0" applyFont="1" applyFill="1" applyBorder="1" applyAlignment="1">
      <alignment vertical="center" wrapText="1"/>
    </xf>
    <xf numFmtId="3" fontId="10" fillId="0" borderId="2" xfId="0" applyNumberFormat="1" applyFont="1" applyFill="1" applyBorder="1" applyAlignment="1">
      <alignment horizontal="center" vertical="center" wrapText="1"/>
    </xf>
    <xf numFmtId="3" fontId="11" fillId="9" borderId="2" xfId="0" applyNumberFormat="1" applyFont="1" applyFill="1" applyBorder="1" applyAlignment="1">
      <alignment horizontal="right" vertical="center" wrapText="1"/>
    </xf>
    <xf numFmtId="0" fontId="0" fillId="0" borderId="2" xfId="0" applyBorder="1"/>
    <xf numFmtId="3" fontId="10" fillId="10" borderId="1" xfId="0" applyNumberFormat="1" applyFont="1" applyFill="1" applyBorder="1" applyAlignment="1">
      <alignment horizontal="center" vertical="center" wrapText="1"/>
    </xf>
    <xf numFmtId="3" fontId="14" fillId="10" borderId="1" xfId="0" applyNumberFormat="1" applyFont="1" applyFill="1" applyBorder="1" applyAlignment="1">
      <alignment horizontal="right" vertical="center" wrapText="1"/>
    </xf>
    <xf numFmtId="0" fontId="0" fillId="10" borderId="1" xfId="0" applyFill="1" applyBorder="1"/>
    <xf numFmtId="0" fontId="0" fillId="9" borderId="0" xfId="0" applyFill="1"/>
    <xf numFmtId="0" fontId="8" fillId="0" borderId="4" xfId="0" applyFont="1" applyFill="1" applyBorder="1" applyAlignment="1">
      <alignment horizontal="center" vertical="center" wrapText="1"/>
    </xf>
    <xf numFmtId="0" fontId="9" fillId="0" borderId="4" xfId="0" applyFont="1" applyFill="1" applyBorder="1" applyAlignment="1">
      <alignment vertical="center" wrapText="1"/>
    </xf>
    <xf numFmtId="0" fontId="9" fillId="0" borderId="4" xfId="0" applyFont="1" applyFill="1" applyBorder="1" applyAlignment="1">
      <alignment horizontal="center" vertical="center" wrapText="1"/>
    </xf>
    <xf numFmtId="3" fontId="10" fillId="0" borderId="4" xfId="0" applyNumberFormat="1" applyFont="1" applyFill="1" applyBorder="1" applyAlignment="1">
      <alignment horizontal="center" vertical="center" wrapText="1"/>
    </xf>
    <xf numFmtId="3" fontId="11" fillId="9" borderId="4" xfId="0" applyNumberFormat="1" applyFont="1" applyFill="1" applyBorder="1" applyAlignment="1">
      <alignment horizontal="right" vertical="center" wrapText="1"/>
    </xf>
    <xf numFmtId="3" fontId="0" fillId="0" borderId="4" xfId="0" applyNumberFormat="1" applyBorder="1" applyAlignment="1">
      <alignment vertical="center"/>
    </xf>
    <xf numFmtId="0" fontId="0" fillId="0" borderId="4" xfId="0" applyBorder="1"/>
    <xf numFmtId="0" fontId="0" fillId="0" borderId="1" xfId="0" applyFont="1" applyBorder="1" applyAlignment="1">
      <alignment vertical="center" wrapText="1"/>
    </xf>
    <xf numFmtId="0" fontId="8" fillId="0" borderId="1" xfId="0" applyFont="1" applyFill="1" applyBorder="1" applyAlignment="1">
      <alignment horizontal="center" vertical="center" wrapText="1"/>
    </xf>
    <xf numFmtId="0" fontId="2" fillId="0" borderId="1" xfId="0" applyFont="1" applyBorder="1" applyAlignment="1">
      <alignment vertical="center" wrapText="1"/>
    </xf>
    <xf numFmtId="3" fontId="10" fillId="9" borderId="1" xfId="0" applyNumberFormat="1" applyFont="1" applyFill="1" applyBorder="1" applyAlignment="1">
      <alignment horizontal="center" vertical="center" wrapText="1"/>
    </xf>
    <xf numFmtId="0" fontId="0" fillId="0" borderId="1" xfId="0" applyBorder="1" applyAlignment="1">
      <alignment vertical="center" wrapText="1"/>
    </xf>
    <xf numFmtId="0" fontId="12" fillId="0" borderId="1" xfId="0" applyFont="1" applyFill="1" applyBorder="1" applyAlignment="1">
      <alignment horizontal="center" vertical="center" wrapText="1"/>
    </xf>
    <xf numFmtId="0" fontId="0" fillId="0" borderId="1" xfId="0" applyFill="1" applyBorder="1"/>
    <xf numFmtId="0" fontId="0" fillId="0" borderId="0" xfId="0" applyFill="1"/>
    <xf numFmtId="0" fontId="0" fillId="0" borderId="1" xfId="0" applyFill="1" applyBorder="1" applyAlignment="1">
      <alignment vertical="center" wrapText="1"/>
    </xf>
    <xf numFmtId="0" fontId="0" fillId="9" borderId="1" xfId="0" applyFill="1" applyBorder="1" applyAlignment="1"/>
    <xf numFmtId="0" fontId="0" fillId="0" borderId="1" xfId="0" applyBorder="1" applyAlignment="1">
      <alignment horizontal="center" vertical="center"/>
    </xf>
    <xf numFmtId="0" fontId="16" fillId="0" borderId="1" xfId="0" applyFont="1" applyFill="1" applyBorder="1" applyAlignment="1">
      <alignment vertical="top" wrapText="1"/>
    </xf>
    <xf numFmtId="3" fontId="17" fillId="0" borderId="1" xfId="0" applyNumberFormat="1" applyFont="1" applyFill="1" applyBorder="1" applyAlignment="1">
      <alignment horizontal="center" vertical="center" wrapText="1"/>
    </xf>
    <xf numFmtId="0" fontId="16" fillId="0" borderId="1" xfId="0" applyFont="1" applyFill="1" applyBorder="1" applyAlignment="1">
      <alignment horizontal="left" vertical="top" wrapText="1"/>
    </xf>
    <xf numFmtId="0" fontId="9" fillId="0" borderId="1" xfId="0" applyFont="1" applyFill="1" applyBorder="1" applyAlignment="1">
      <alignment vertical="top" wrapText="1"/>
    </xf>
    <xf numFmtId="0" fontId="16" fillId="0" borderId="1" xfId="0" applyFont="1" applyFill="1" applyBorder="1" applyAlignment="1">
      <alignment wrapText="1"/>
    </xf>
    <xf numFmtId="3" fontId="10" fillId="11" borderId="1" xfId="0" applyNumberFormat="1" applyFont="1" applyFill="1" applyBorder="1" applyAlignment="1">
      <alignment horizontal="center" vertical="center" wrapText="1"/>
    </xf>
    <xf numFmtId="0" fontId="9" fillId="0" borderId="9" xfId="0" applyFont="1" applyFill="1" applyBorder="1" applyAlignment="1">
      <alignment vertical="top"/>
    </xf>
    <xf numFmtId="0" fontId="9" fillId="0" borderId="4" xfId="0" applyFont="1" applyFill="1" applyBorder="1" applyAlignment="1">
      <alignment vertical="top"/>
    </xf>
    <xf numFmtId="0" fontId="9" fillId="0" borderId="2" xfId="0" applyFont="1" applyFill="1" applyBorder="1" applyAlignment="1">
      <alignment horizontal="left" vertical="center" wrapText="1"/>
    </xf>
    <xf numFmtId="0" fontId="12"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18" fillId="10" borderId="1"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1" xfId="0" applyFont="1" applyFill="1" applyBorder="1" applyAlignment="1">
      <alignment horizontal="center" vertical="center" wrapText="1"/>
    </xf>
    <xf numFmtId="3" fontId="10" fillId="0" borderId="1" xfId="0" applyNumberFormat="1" applyFont="1" applyFill="1" applyBorder="1" applyAlignment="1">
      <alignment horizontal="center" vertical="top"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3" fontId="0" fillId="0" borderId="1" xfId="0" applyNumberFormat="1" applyFill="1" applyBorder="1" applyAlignment="1">
      <alignment horizontal="center" vertical="center"/>
    </xf>
    <xf numFmtId="0" fontId="19" fillId="0" borderId="1" xfId="0" applyFont="1" applyFill="1" applyBorder="1" applyAlignment="1">
      <alignment horizontal="center" vertical="center"/>
    </xf>
    <xf numFmtId="0" fontId="0" fillId="0" borderId="1" xfId="0" applyBorder="1" applyAlignment="1">
      <alignment horizontal="left" vertical="top" wrapText="1"/>
    </xf>
    <xf numFmtId="0" fontId="0" fillId="0" borderId="9" xfId="0" applyFill="1" applyBorder="1" applyAlignment="1">
      <alignment horizontal="center" vertical="center"/>
    </xf>
    <xf numFmtId="0" fontId="0" fillId="0" borderId="9" xfId="0" applyFill="1" applyBorder="1" applyAlignment="1">
      <alignment horizontal="center" vertical="center" wrapText="1"/>
    </xf>
    <xf numFmtId="0" fontId="0" fillId="0" borderId="2" xfId="0" applyBorder="1" applyAlignment="1">
      <alignment horizontal="center" vertical="center"/>
    </xf>
    <xf numFmtId="165" fontId="0" fillId="0" borderId="1" xfId="1" applyNumberFormat="1" applyFont="1" applyBorder="1" applyAlignment="1">
      <alignment horizontal="center" vertical="center"/>
    </xf>
    <xf numFmtId="3" fontId="0" fillId="0" borderId="1" xfId="0" applyNumberFormat="1" applyBorder="1" applyAlignment="1">
      <alignment horizontal="center" vertical="center"/>
    </xf>
    <xf numFmtId="0" fontId="10" fillId="0" borderId="1" xfId="0" applyFont="1" applyFill="1" applyBorder="1" applyAlignment="1">
      <alignment horizontal="center" vertical="center" wrapText="1"/>
    </xf>
    <xf numFmtId="0" fontId="9" fillId="0" borderId="2" xfId="0" applyFont="1" applyFill="1" applyBorder="1" applyAlignment="1">
      <alignment horizontal="left" vertical="top" wrapText="1"/>
    </xf>
    <xf numFmtId="0" fontId="8" fillId="9"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21" fillId="10" borderId="1" xfId="0" applyFont="1" applyFill="1" applyBorder="1" applyAlignment="1">
      <alignment horizontal="center" vertical="center" wrapText="1"/>
    </xf>
    <xf numFmtId="0" fontId="10" fillId="9" borderId="4" xfId="0" applyFont="1" applyFill="1" applyBorder="1" applyAlignment="1">
      <alignment horizontal="center" vertical="center" wrapText="1"/>
    </xf>
    <xf numFmtId="0" fontId="9" fillId="9" borderId="1" xfId="0" applyFont="1" applyFill="1" applyBorder="1" applyAlignment="1">
      <alignment vertical="center" wrapText="1"/>
    </xf>
    <xf numFmtId="0" fontId="0" fillId="0" borderId="2" xfId="0" applyBorder="1" applyAlignment="1">
      <alignment vertical="center" wrapText="1"/>
    </xf>
    <xf numFmtId="0" fontId="8" fillId="10" borderId="1" xfId="0" applyFont="1" applyFill="1" applyBorder="1" applyAlignment="1">
      <alignment horizontal="center" vertical="center" wrapText="1"/>
    </xf>
    <xf numFmtId="0" fontId="0" fillId="0" borderId="0" xfId="0" applyBorder="1"/>
    <xf numFmtId="0" fontId="16" fillId="0" borderId="0" xfId="0" applyFont="1" applyFill="1" applyBorder="1"/>
    <xf numFmtId="3" fontId="0" fillId="0" borderId="0" xfId="0" applyNumberFormat="1"/>
    <xf numFmtId="3" fontId="12" fillId="0" borderId="0" xfId="0" applyNumberFormat="1" applyFont="1" applyBorder="1"/>
    <xf numFmtId="0" fontId="16" fillId="0" borderId="0" xfId="0" applyFont="1" applyBorder="1"/>
    <xf numFmtId="164" fontId="23" fillId="0" borderId="0" xfId="0" applyNumberFormat="1" applyFont="1" applyFill="1" applyBorder="1" applyAlignment="1">
      <alignment horizontal="right" vertical="center"/>
    </xf>
    <xf numFmtId="3" fontId="2" fillId="0" borderId="0" xfId="0" applyNumberFormat="1" applyFont="1" applyBorder="1"/>
    <xf numFmtId="0" fontId="16" fillId="0" borderId="2" xfId="0" applyFont="1" applyFill="1" applyBorder="1" applyAlignment="1">
      <alignment vertical="top" wrapText="1"/>
    </xf>
    <xf numFmtId="0" fontId="28" fillId="12" borderId="11" xfId="0" applyFont="1" applyFill="1" applyBorder="1"/>
    <xf numFmtId="3" fontId="19" fillId="0" borderId="1" xfId="0" applyNumberFormat="1" applyFont="1" applyBorder="1" applyAlignment="1">
      <alignment horizontal="center" vertical="center"/>
    </xf>
    <xf numFmtId="0" fontId="28" fillId="12" borderId="11" xfId="0" applyFont="1" applyFill="1" applyBorder="1" applyAlignment="1">
      <alignment horizontal="center"/>
    </xf>
    <xf numFmtId="0" fontId="29" fillId="0" borderId="11" xfId="0" applyFont="1" applyBorder="1" applyAlignment="1">
      <alignment horizontal="center" vertical="center"/>
    </xf>
    <xf numFmtId="0" fontId="9" fillId="0" borderId="1"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3" fontId="10" fillId="0" borderId="2" xfId="0" applyNumberFormat="1" applyFont="1" applyFill="1" applyBorder="1" applyAlignment="1">
      <alignment horizontal="center" vertical="center" wrapText="1"/>
    </xf>
    <xf numFmtId="0" fontId="9" fillId="0" borderId="9" xfId="0" applyFont="1" applyFill="1" applyBorder="1" applyAlignment="1">
      <alignment vertical="center" wrapText="1"/>
    </xf>
    <xf numFmtId="3" fontId="10" fillId="0" borderId="1" xfId="0" applyNumberFormat="1" applyFont="1" applyFill="1" applyBorder="1" applyAlignment="1">
      <alignment horizontal="center" vertical="center" wrapText="1"/>
    </xf>
    <xf numFmtId="3" fontId="9" fillId="9" borderId="1" xfId="0" applyNumberFormat="1" applyFont="1" applyFill="1" applyBorder="1" applyAlignment="1">
      <alignment horizontal="right" vertical="center" wrapText="1"/>
    </xf>
    <xf numFmtId="0" fontId="8" fillId="11" borderId="1" xfId="0" applyFont="1" applyFill="1" applyBorder="1" applyAlignment="1">
      <alignment horizontal="center" vertical="center" wrapText="1"/>
    </xf>
    <xf numFmtId="0" fontId="9" fillId="11" borderId="1" xfId="0" applyFont="1" applyFill="1" applyBorder="1" applyAlignment="1">
      <alignment vertical="center" wrapText="1"/>
    </xf>
    <xf numFmtId="0" fontId="9" fillId="11" borderId="1" xfId="0" applyFont="1" applyFill="1" applyBorder="1" applyAlignment="1">
      <alignment horizontal="center" vertical="center" wrapText="1"/>
    </xf>
    <xf numFmtId="3" fontId="11" fillId="9" borderId="1" xfId="0" applyNumberFormat="1" applyFont="1" applyFill="1" applyBorder="1" applyAlignment="1">
      <alignment horizontal="center" vertical="center" wrapText="1"/>
    </xf>
    <xf numFmtId="0" fontId="12" fillId="11" borderId="1" xfId="0" applyFont="1" applyFill="1" applyBorder="1" applyAlignment="1">
      <alignment horizontal="center" vertical="center" wrapText="1"/>
    </xf>
    <xf numFmtId="9" fontId="0" fillId="0" borderId="1" xfId="0" applyNumberFormat="1" applyBorder="1" applyAlignment="1">
      <alignment horizontal="center" vertical="center"/>
    </xf>
    <xf numFmtId="9" fontId="0" fillId="0" borderId="1" xfId="15" applyFont="1" applyBorder="1" applyAlignment="1">
      <alignment horizontal="center" vertical="center"/>
    </xf>
    <xf numFmtId="9" fontId="0" fillId="0" borderId="2" xfId="15" applyFont="1" applyBorder="1" applyAlignment="1">
      <alignment horizontal="center" vertical="center"/>
    </xf>
    <xf numFmtId="10" fontId="0" fillId="0" borderId="1" xfId="15" applyNumberFormat="1" applyFont="1" applyFill="1" applyBorder="1" applyAlignment="1">
      <alignment horizontal="center" vertical="center"/>
    </xf>
    <xf numFmtId="10" fontId="9" fillId="0" borderId="2" xfId="15" applyNumberFormat="1" applyFont="1" applyFill="1" applyBorder="1" applyAlignment="1">
      <alignment horizontal="center" vertical="center"/>
    </xf>
    <xf numFmtId="0" fontId="6" fillId="5" borderId="2" xfId="2" applyNumberFormat="1" applyFont="1" applyFill="1" applyBorder="1" applyAlignment="1" applyProtection="1">
      <alignment horizontal="center" vertical="center" wrapText="1"/>
    </xf>
    <xf numFmtId="3" fontId="0" fillId="0" borderId="4" xfId="0" applyNumberFormat="1" applyBorder="1" applyAlignment="1">
      <alignment horizontal="center" vertical="center"/>
    </xf>
    <xf numFmtId="9" fontId="0" fillId="0" borderId="1" xfId="15" applyFont="1" applyFill="1" applyBorder="1" applyAlignment="1">
      <alignment horizontal="center" vertical="center"/>
    </xf>
    <xf numFmtId="0" fontId="0" fillId="0" borderId="0" xfId="0" applyAlignment="1">
      <alignment horizontal="center" vertical="center"/>
    </xf>
    <xf numFmtId="3" fontId="0" fillId="9" borderId="4" xfId="0" applyNumberFormat="1" applyFill="1" applyBorder="1" applyAlignment="1">
      <alignment horizontal="right" vertical="center"/>
    </xf>
    <xf numFmtId="0" fontId="19" fillId="14" borderId="1" xfId="0" applyFont="1" applyFill="1" applyBorder="1" applyAlignment="1">
      <alignment horizontal="center" vertical="center"/>
    </xf>
    <xf numFmtId="3" fontId="10" fillId="0" borderId="1" xfId="0" applyNumberFormat="1" applyFont="1" applyFill="1" applyBorder="1" applyAlignment="1">
      <alignment horizontal="center" vertical="center" wrapText="1"/>
    </xf>
    <xf numFmtId="0" fontId="21" fillId="10" borderId="1" xfId="0" applyFont="1" applyFill="1" applyBorder="1" applyAlignment="1">
      <alignment horizontal="center" vertical="center" wrapText="1"/>
    </xf>
    <xf numFmtId="3" fontId="10" fillId="0" borderId="4" xfId="0" applyNumberFormat="1" applyFont="1" applyFill="1" applyBorder="1" applyAlignment="1">
      <alignment horizontal="center" vertical="center" wrapText="1"/>
    </xf>
    <xf numFmtId="0" fontId="0" fillId="0" borderId="1" xfId="0" applyBorder="1" applyAlignment="1">
      <alignment horizontal="justify" vertical="top" wrapText="1"/>
    </xf>
    <xf numFmtId="0" fontId="0" fillId="0" borderId="1" xfId="0" applyBorder="1" applyAlignment="1">
      <alignment horizontal="center" vertical="center"/>
    </xf>
    <xf numFmtId="3" fontId="19" fillId="0" borderId="14" xfId="0" applyNumberFormat="1" applyFont="1" applyBorder="1" applyAlignment="1">
      <alignment horizontal="center" vertical="center"/>
    </xf>
    <xf numFmtId="0" fontId="19" fillId="11" borderId="1" xfId="0" applyFont="1" applyFill="1" applyBorder="1" applyAlignment="1">
      <alignment horizontal="center" vertical="center"/>
    </xf>
    <xf numFmtId="3" fontId="19" fillId="11" borderId="1" xfId="0" applyNumberFormat="1" applyFont="1" applyFill="1" applyBorder="1" applyAlignment="1">
      <alignment horizontal="center" vertical="center"/>
    </xf>
    <xf numFmtId="3" fontId="19" fillId="0" borderId="4" xfId="0" applyNumberFormat="1" applyFont="1" applyBorder="1" applyAlignment="1">
      <alignment horizontal="center" vertical="center"/>
    </xf>
    <xf numFmtId="0" fontId="19" fillId="0" borderId="9" xfId="0" applyFont="1" applyFill="1" applyBorder="1" applyAlignment="1">
      <alignment horizontal="center" vertical="center"/>
    </xf>
    <xf numFmtId="165" fontId="19" fillId="0" borderId="4" xfId="0" applyNumberFormat="1" applyFont="1" applyFill="1" applyBorder="1" applyAlignment="1">
      <alignment horizontal="center" vertical="center"/>
    </xf>
    <xf numFmtId="37" fontId="0" fillId="0" borderId="1" xfId="1" applyNumberFormat="1" applyFont="1" applyBorder="1" applyAlignment="1">
      <alignment horizontal="center" vertical="center"/>
    </xf>
    <xf numFmtId="3" fontId="0" fillId="0" borderId="1" xfId="1" applyNumberFormat="1" applyFont="1" applyBorder="1" applyAlignment="1">
      <alignment horizontal="center" vertical="center"/>
    </xf>
    <xf numFmtId="165" fontId="19" fillId="0" borderId="1" xfId="0" applyNumberFormat="1" applyFont="1" applyBorder="1" applyAlignment="1">
      <alignment horizontal="center" vertical="center"/>
    </xf>
    <xf numFmtId="0" fontId="0" fillId="11" borderId="9" xfId="0" applyFill="1" applyBorder="1"/>
    <xf numFmtId="0" fontId="8" fillId="0" borderId="1" xfId="0" applyFont="1" applyBorder="1" applyAlignment="1">
      <alignment horizontal="justify" vertical="center" wrapText="1"/>
    </xf>
    <xf numFmtId="0" fontId="8" fillId="0" borderId="1" xfId="0" applyFont="1" applyBorder="1" applyAlignment="1">
      <alignment horizontal="justify" vertical="top" wrapText="1"/>
    </xf>
    <xf numFmtId="0" fontId="0" fillId="0" borderId="4" xfId="0" applyFont="1" applyBorder="1" applyAlignment="1">
      <alignment vertical="center" wrapText="1"/>
    </xf>
    <xf numFmtId="0" fontId="8" fillId="0" borderId="1" xfId="0" applyFont="1" applyBorder="1" applyAlignment="1">
      <alignment vertical="top" wrapText="1"/>
    </xf>
    <xf numFmtId="0" fontId="8" fillId="0" borderId="1" xfId="0" applyFont="1" applyBorder="1" applyAlignment="1">
      <alignment horizontal="justify" vertical="top"/>
    </xf>
    <xf numFmtId="0" fontId="8" fillId="0" borderId="1" xfId="0" applyFont="1" applyBorder="1" applyAlignment="1">
      <alignment wrapText="1"/>
    </xf>
    <xf numFmtId="0" fontId="8" fillId="0" borderId="1" xfId="0" applyFont="1" applyBorder="1" applyAlignment="1">
      <alignment vertical="center" wrapText="1"/>
    </xf>
    <xf numFmtId="165" fontId="0" fillId="0" borderId="4" xfId="1" applyNumberFormat="1" applyFont="1" applyBorder="1" applyAlignment="1">
      <alignment horizontal="center" vertical="center"/>
    </xf>
    <xf numFmtId="3" fontId="10" fillId="11" borderId="9" xfId="0" applyNumberFormat="1" applyFont="1" applyFill="1" applyBorder="1" applyAlignment="1">
      <alignment horizontal="center" vertical="center" wrapText="1"/>
    </xf>
    <xf numFmtId="0" fontId="5" fillId="13" borderId="1" xfId="0" applyFont="1" applyFill="1" applyBorder="1" applyAlignment="1">
      <alignment horizontal="center" vertical="center"/>
    </xf>
    <xf numFmtId="9" fontId="9" fillId="0" borderId="2" xfId="15" applyFont="1" applyFill="1" applyBorder="1" applyAlignment="1">
      <alignment horizontal="center" vertical="center"/>
    </xf>
    <xf numFmtId="0" fontId="0" fillId="0" borderId="1" xfId="0" applyBorder="1" applyAlignment="1">
      <alignment horizontal="center" vertical="center"/>
    </xf>
    <xf numFmtId="10" fontId="9" fillId="0" borderId="2" xfId="15" applyNumberFormat="1" applyFont="1" applyFill="1" applyBorder="1" applyAlignment="1">
      <alignment horizontal="center" vertical="center"/>
    </xf>
    <xf numFmtId="9" fontId="0" fillId="0" borderId="1" xfId="15" applyFont="1" applyBorder="1" applyAlignment="1">
      <alignment horizontal="center" vertical="center"/>
    </xf>
    <xf numFmtId="0" fontId="0" fillId="11" borderId="1" xfId="0" applyFill="1" applyBorder="1"/>
    <xf numFmtId="0" fontId="0" fillId="0" borderId="1" xfId="0" applyBorder="1" applyAlignment="1">
      <alignment horizontal="center" vertical="center"/>
    </xf>
    <xf numFmtId="0" fontId="9" fillId="0" borderId="2" xfId="0" applyFont="1" applyFill="1" applyBorder="1" applyAlignment="1">
      <alignment horizontal="left" vertical="top" wrapText="1"/>
    </xf>
    <xf numFmtId="0" fontId="9" fillId="0" borderId="1" xfId="0" applyFont="1" applyFill="1" applyBorder="1" applyAlignment="1">
      <alignment horizontal="left" vertical="top" wrapText="1"/>
    </xf>
    <xf numFmtId="3" fontId="11" fillId="9" borderId="2" xfId="0" applyNumberFormat="1" applyFont="1" applyFill="1" applyBorder="1" applyAlignment="1">
      <alignment horizontal="center" vertical="center" wrapText="1"/>
    </xf>
    <xf numFmtId="3" fontId="11" fillId="9" borderId="4" xfId="0" applyNumberFormat="1" applyFont="1" applyFill="1" applyBorder="1" applyAlignment="1">
      <alignment horizontal="center" vertical="center" wrapText="1"/>
    </xf>
    <xf numFmtId="0" fontId="8" fillId="9" borderId="1" xfId="0" applyFont="1" applyFill="1" applyBorder="1" applyAlignment="1">
      <alignment horizontal="center" vertical="center" wrapText="1"/>
    </xf>
    <xf numFmtId="3" fontId="10" fillId="0" borderId="1" xfId="0" applyNumberFormat="1" applyFont="1" applyFill="1" applyBorder="1" applyAlignment="1">
      <alignment horizontal="center" vertical="center" wrapText="1"/>
    </xf>
    <xf numFmtId="0" fontId="0" fillId="0" borderId="9" xfId="0" applyBorder="1" applyAlignment="1">
      <alignment horizontal="center" vertical="center" textRotation="255"/>
    </xf>
    <xf numFmtId="0" fontId="0" fillId="0" borderId="11" xfId="0" applyBorder="1" applyAlignment="1">
      <alignment horizontal="center"/>
    </xf>
    <xf numFmtId="0" fontId="28" fillId="12" borderId="11" xfId="0" applyFont="1" applyFill="1" applyBorder="1" applyAlignment="1">
      <alignment horizontal="center"/>
    </xf>
    <xf numFmtId="0" fontId="29" fillId="0" borderId="11" xfId="0" applyFont="1" applyBorder="1" applyAlignment="1">
      <alignment horizontal="center" vertical="center"/>
    </xf>
    <xf numFmtId="0" fontId="6" fillId="5" borderId="1" xfId="2" applyNumberFormat="1" applyFont="1" applyFill="1" applyBorder="1" applyAlignment="1" applyProtection="1">
      <alignment horizontal="center" vertical="center" wrapText="1"/>
    </xf>
    <xf numFmtId="3" fontId="10" fillId="0" borderId="2" xfId="0" applyNumberFormat="1" applyFont="1" applyFill="1" applyBorder="1" applyAlignment="1">
      <alignment horizontal="center" vertical="center" wrapText="1"/>
    </xf>
    <xf numFmtId="3" fontId="10" fillId="0" borderId="9" xfId="0" applyNumberFormat="1" applyFont="1" applyFill="1" applyBorder="1" applyAlignment="1">
      <alignment horizontal="center" vertical="center" wrapText="1"/>
    </xf>
    <xf numFmtId="3" fontId="10" fillId="0" borderId="4" xfId="0" applyNumberFormat="1" applyFont="1" applyFill="1" applyBorder="1" applyAlignment="1">
      <alignment horizontal="center" vertical="center" wrapText="1"/>
    </xf>
    <xf numFmtId="10" fontId="9" fillId="0" borderId="2" xfId="15" applyNumberFormat="1" applyFont="1" applyFill="1" applyBorder="1" applyAlignment="1">
      <alignment horizontal="center" vertical="center"/>
    </xf>
    <xf numFmtId="3" fontId="11" fillId="9" borderId="2" xfId="0" applyNumberFormat="1" applyFont="1" applyFill="1" applyBorder="1" applyAlignment="1">
      <alignment horizontal="right" vertical="center" wrapText="1"/>
    </xf>
    <xf numFmtId="3" fontId="11" fillId="9" borderId="4" xfId="0" applyNumberFormat="1" applyFont="1" applyFill="1" applyBorder="1" applyAlignment="1">
      <alignment horizontal="right" vertical="center" wrapText="1"/>
    </xf>
    <xf numFmtId="0" fontId="0" fillId="0" borderId="1" xfId="0" applyBorder="1" applyAlignment="1">
      <alignment horizontal="justify" vertical="center" wrapText="1"/>
    </xf>
    <xf numFmtId="0" fontId="0" fillId="0" borderId="4" xfId="0" applyBorder="1" applyAlignment="1">
      <alignment horizontal="center" vertical="center"/>
    </xf>
    <xf numFmtId="9" fontId="9" fillId="0" borderId="2" xfId="15" applyFont="1" applyFill="1" applyBorder="1" applyAlignment="1">
      <alignment horizontal="center" vertical="center"/>
    </xf>
    <xf numFmtId="0" fontId="16" fillId="0" borderId="1" xfId="0" applyFont="1" applyFill="1" applyBorder="1" applyAlignment="1">
      <alignment horizontal="left" vertical="center" wrapText="1"/>
    </xf>
    <xf numFmtId="9" fontId="10" fillId="0" borderId="4" xfId="15" applyFont="1" applyFill="1" applyBorder="1" applyAlignment="1">
      <alignment horizontal="center" vertical="center" wrapText="1"/>
    </xf>
    <xf numFmtId="9" fontId="0" fillId="0" borderId="4" xfId="15" applyFont="1" applyBorder="1" applyAlignment="1">
      <alignment horizontal="center" vertical="center"/>
    </xf>
    <xf numFmtId="0" fontId="16" fillId="0" borderId="1" xfId="0" applyFont="1" applyFill="1" applyBorder="1" applyAlignment="1">
      <alignment horizontal="justify" vertical="center" wrapText="1"/>
    </xf>
    <xf numFmtId="9" fontId="10" fillId="0" borderId="1" xfId="15" applyFont="1" applyFill="1" applyBorder="1" applyAlignment="1">
      <alignment horizontal="center" vertical="center" wrapText="1"/>
    </xf>
    <xf numFmtId="3" fontId="10" fillId="15" borderId="1" xfId="0" applyNumberFormat="1" applyFont="1" applyFill="1" applyBorder="1" applyAlignment="1">
      <alignment horizontal="center" vertical="center" wrapText="1"/>
    </xf>
    <xf numFmtId="3" fontId="11" fillId="15" borderId="1" xfId="0" applyNumberFormat="1" applyFont="1" applyFill="1" applyBorder="1" applyAlignment="1">
      <alignment horizontal="center" vertical="center" wrapText="1"/>
    </xf>
    <xf numFmtId="3" fontId="11" fillId="15" borderId="1" xfId="0" applyNumberFormat="1" applyFont="1" applyFill="1" applyBorder="1" applyAlignment="1">
      <alignment horizontal="right" vertical="center" wrapText="1"/>
    </xf>
    <xf numFmtId="3" fontId="0" fillId="15" borderId="4" xfId="0" applyNumberFormat="1" applyFill="1" applyBorder="1" applyAlignment="1">
      <alignment horizontal="center" vertical="center"/>
    </xf>
    <xf numFmtId="9" fontId="0" fillId="15" borderId="4" xfId="15" applyFont="1" applyFill="1" applyBorder="1" applyAlignment="1">
      <alignment horizontal="center" vertical="center"/>
    </xf>
    <xf numFmtId="0" fontId="0" fillId="15" borderId="1" xfId="0" applyFill="1" applyBorder="1" applyAlignment="1">
      <alignment horizontal="center" vertical="center"/>
    </xf>
    <xf numFmtId="10" fontId="0" fillId="15" borderId="1" xfId="15" applyNumberFormat="1" applyFont="1" applyFill="1" applyBorder="1" applyAlignment="1">
      <alignment horizontal="center" vertical="center"/>
    </xf>
    <xf numFmtId="0" fontId="0" fillId="15" borderId="4" xfId="0" applyFill="1" applyBorder="1" applyAlignment="1">
      <alignment horizontal="center" vertical="center"/>
    </xf>
    <xf numFmtId="9" fontId="0" fillId="0" borderId="4" xfId="15" applyNumberFormat="1" applyFont="1" applyBorder="1" applyAlignment="1">
      <alignment horizontal="center" vertical="center"/>
    </xf>
    <xf numFmtId="9" fontId="9" fillId="0" borderId="2" xfId="15" applyNumberFormat="1" applyFont="1" applyFill="1" applyBorder="1" applyAlignment="1">
      <alignment horizontal="center" vertical="center"/>
    </xf>
    <xf numFmtId="9" fontId="0" fillId="0" borderId="1" xfId="15" applyNumberFormat="1" applyFont="1" applyFill="1" applyBorder="1" applyAlignment="1">
      <alignment horizontal="center" vertical="center"/>
    </xf>
    <xf numFmtId="0" fontId="0" fillId="0" borderId="1" xfId="0" applyFill="1" applyBorder="1" applyAlignment="1">
      <alignment horizontal="left" vertical="center" wrapText="1"/>
    </xf>
    <xf numFmtId="0" fontId="0" fillId="0" borderId="1" xfId="0" applyFill="1" applyBorder="1" applyAlignment="1">
      <alignment vertical="top" wrapText="1"/>
    </xf>
    <xf numFmtId="0" fontId="0" fillId="0" borderId="1" xfId="0" applyBorder="1" applyAlignment="1">
      <alignment horizontal="left" vertical="center" wrapText="1"/>
    </xf>
    <xf numFmtId="3" fontId="0" fillId="0" borderId="9" xfId="0" applyNumberFormat="1" applyBorder="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center" vertical="center" wrapText="1"/>
    </xf>
    <xf numFmtId="0" fontId="20" fillId="0" borderId="2" xfId="0" applyFont="1" applyBorder="1" applyAlignment="1">
      <alignment horizontal="center" vertical="center"/>
    </xf>
    <xf numFmtId="0" fontId="20" fillId="0" borderId="9" xfId="0" applyFont="1" applyBorder="1" applyAlignment="1">
      <alignment horizontal="center" vertical="center"/>
    </xf>
    <xf numFmtId="0" fontId="20" fillId="0" borderId="4" xfId="0" applyFont="1" applyBorder="1" applyAlignment="1">
      <alignment horizontal="center" vertical="center"/>
    </xf>
    <xf numFmtId="0" fontId="20" fillId="0" borderId="2"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1" xfId="0" applyFont="1" applyBorder="1" applyAlignment="1">
      <alignment horizontal="center" vertical="center"/>
    </xf>
    <xf numFmtId="0" fontId="22" fillId="10" borderId="1" xfId="0" applyFont="1" applyFill="1" applyBorder="1" applyAlignment="1">
      <alignment horizontal="center" vertical="center" wrapText="1"/>
    </xf>
    <xf numFmtId="0" fontId="21" fillId="10" borderId="1" xfId="0" applyFont="1" applyFill="1" applyBorder="1" applyAlignment="1">
      <alignment horizontal="center" vertical="center" wrapText="1"/>
    </xf>
    <xf numFmtId="0" fontId="9" fillId="0" borderId="2"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4" xfId="0" applyFont="1" applyFill="1" applyBorder="1" applyAlignment="1">
      <alignment horizontal="left" vertical="top" wrapText="1"/>
    </xf>
    <xf numFmtId="3" fontId="11" fillId="9" borderId="2" xfId="0" applyNumberFormat="1" applyFont="1" applyFill="1" applyBorder="1" applyAlignment="1">
      <alignment horizontal="center" vertical="center" wrapText="1"/>
    </xf>
    <xf numFmtId="3" fontId="11" fillId="9" borderId="9" xfId="0" applyNumberFormat="1" applyFont="1" applyFill="1" applyBorder="1" applyAlignment="1">
      <alignment horizontal="center" vertical="center" wrapText="1"/>
    </xf>
    <xf numFmtId="0" fontId="0" fillId="9" borderId="1" xfId="0" applyFill="1" applyBorder="1" applyAlignment="1">
      <alignment horizontal="center" vertical="center" textRotation="255"/>
    </xf>
    <xf numFmtId="0" fontId="18" fillId="10" borderId="1" xfId="0" applyFont="1" applyFill="1" applyBorder="1" applyAlignment="1">
      <alignment horizontal="left" vertical="center" wrapText="1"/>
    </xf>
    <xf numFmtId="0" fontId="13" fillId="1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6" fillId="8" borderId="1" xfId="2" applyNumberFormat="1" applyFont="1" applyFill="1" applyBorder="1" applyAlignment="1" applyProtection="1">
      <alignment horizontal="center" vertical="center" wrapText="1"/>
    </xf>
    <xf numFmtId="0" fontId="0" fillId="0" borderId="9" xfId="0" applyBorder="1" applyAlignment="1">
      <alignment horizontal="center" vertical="center" textRotation="255"/>
    </xf>
    <xf numFmtId="0" fontId="0" fillId="0" borderId="11" xfId="0" applyBorder="1" applyAlignment="1">
      <alignment horizontal="center"/>
    </xf>
    <xf numFmtId="0" fontId="28" fillId="12" borderId="11" xfId="0" applyFont="1" applyFill="1" applyBorder="1" applyAlignment="1">
      <alignment horizontal="center"/>
    </xf>
    <xf numFmtId="0" fontId="29" fillId="0" borderId="11" xfId="0" applyFont="1" applyBorder="1" applyAlignment="1">
      <alignment horizontal="center" vertical="center"/>
    </xf>
    <xf numFmtId="0" fontId="7" fillId="3" borderId="1" xfId="0" applyFont="1" applyFill="1" applyBorder="1" applyAlignment="1">
      <alignment horizontal="center" vertical="center" wrapText="1"/>
    </xf>
    <xf numFmtId="164" fontId="5" fillId="4" borderId="1" xfId="2" applyNumberFormat="1" applyFont="1" applyFill="1" applyBorder="1" applyAlignment="1" applyProtection="1">
      <alignment horizontal="center" vertical="center" wrapText="1"/>
    </xf>
    <xf numFmtId="0" fontId="29" fillId="0" borderId="11" xfId="0" applyFont="1" applyBorder="1" applyAlignment="1">
      <alignment horizontal="center"/>
    </xf>
    <xf numFmtId="0" fontId="27" fillId="12" borderId="11" xfId="0" applyFont="1" applyFill="1" applyBorder="1" applyAlignment="1">
      <alignment horizontal="center" vertical="center"/>
    </xf>
    <xf numFmtId="0" fontId="18" fillId="0" borderId="11" xfId="0" applyFont="1" applyBorder="1" applyAlignment="1">
      <alignment horizontal="center"/>
    </xf>
    <xf numFmtId="0" fontId="6" fillId="7" borderId="1" xfId="2" applyNumberFormat="1" applyFont="1" applyFill="1" applyBorder="1" applyAlignment="1" applyProtection="1">
      <alignment horizontal="center" vertical="center" wrapText="1"/>
    </xf>
    <xf numFmtId="0" fontId="26" fillId="0" borderId="2" xfId="0" applyFont="1" applyBorder="1" applyAlignment="1">
      <alignment horizontal="center" vertical="center" textRotation="255" wrapText="1"/>
    </xf>
    <xf numFmtId="0" fontId="26" fillId="0" borderId="9" xfId="0" applyFont="1" applyBorder="1" applyAlignment="1">
      <alignment horizontal="center" vertical="center" textRotation="255" wrapText="1"/>
    </xf>
    <xf numFmtId="0" fontId="26" fillId="0" borderId="4" xfId="0" applyFont="1" applyBorder="1" applyAlignment="1">
      <alignment horizontal="center" vertical="center" textRotation="255" wrapText="1"/>
    </xf>
    <xf numFmtId="0" fontId="6" fillId="5" borderId="1" xfId="2" applyNumberFormat="1" applyFont="1" applyFill="1" applyBorder="1" applyAlignment="1" applyProtection="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0" fillId="0" borderId="2" xfId="0" applyFont="1" applyBorder="1" applyAlignment="1">
      <alignment horizontal="center" vertical="top" wrapText="1"/>
    </xf>
    <xf numFmtId="0" fontId="0" fillId="0" borderId="4" xfId="0" applyFont="1" applyBorder="1" applyAlignment="1">
      <alignment horizontal="center" vertical="top" wrapText="1"/>
    </xf>
    <xf numFmtId="0" fontId="0" fillId="0" borderId="2" xfId="0" applyFont="1" applyBorder="1" applyAlignment="1">
      <alignment horizontal="center" vertical="center" wrapText="1"/>
    </xf>
    <xf numFmtId="0" fontId="0" fillId="0" borderId="9" xfId="0" applyFont="1" applyBorder="1" applyAlignment="1">
      <alignment horizontal="center" vertical="center" wrapText="1"/>
    </xf>
    <xf numFmtId="0" fontId="0" fillId="0" borderId="4" xfId="0" applyFont="1" applyBorder="1" applyAlignment="1">
      <alignment horizontal="center" vertical="center" wrapText="1"/>
    </xf>
    <xf numFmtId="0" fontId="0" fillId="0" borderId="2" xfId="0" applyFont="1" applyBorder="1" applyAlignment="1">
      <alignment horizontal="left" vertical="top" wrapText="1"/>
    </xf>
    <xf numFmtId="0" fontId="0" fillId="0" borderId="9" xfId="0" applyFont="1" applyBorder="1" applyAlignment="1">
      <alignment horizontal="left" vertical="top" wrapText="1"/>
    </xf>
    <xf numFmtId="0" fontId="0" fillId="0" borderId="4" xfId="0" applyFont="1" applyBorder="1" applyAlignment="1">
      <alignment horizontal="left" vertical="top" wrapText="1"/>
    </xf>
    <xf numFmtId="0" fontId="7" fillId="3" borderId="2" xfId="0" applyFont="1" applyFill="1" applyBorder="1" applyAlignment="1">
      <alignment horizontal="center" vertical="center" wrapText="1"/>
    </xf>
    <xf numFmtId="0" fontId="7" fillId="3" borderId="4" xfId="0" applyFont="1" applyFill="1" applyBorder="1" applyAlignment="1">
      <alignment horizontal="center" vertical="center" wrapText="1"/>
    </xf>
    <xf numFmtId="3" fontId="10" fillId="0" borderId="2" xfId="0" applyNumberFormat="1" applyFont="1" applyFill="1" applyBorder="1" applyAlignment="1">
      <alignment horizontal="center" vertical="center" wrapText="1"/>
    </xf>
    <xf numFmtId="3" fontId="10" fillId="0" borderId="9" xfId="0" applyNumberFormat="1" applyFont="1" applyFill="1" applyBorder="1" applyAlignment="1">
      <alignment horizontal="center" vertical="center" wrapText="1"/>
    </xf>
    <xf numFmtId="3" fontId="10" fillId="0" borderId="4" xfId="0" applyNumberFormat="1"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0" fillId="3" borderId="2" xfId="0" applyFill="1" applyBorder="1" applyAlignment="1">
      <alignment horizontal="center" vertical="center" wrapText="1"/>
    </xf>
    <xf numFmtId="0" fontId="0" fillId="3" borderId="4" xfId="0" applyFill="1" applyBorder="1" applyAlignment="1">
      <alignment horizontal="center" vertical="center" wrapText="1"/>
    </xf>
    <xf numFmtId="0" fontId="28" fillId="12" borderId="12" xfId="0" applyFont="1" applyFill="1" applyBorder="1" applyAlignment="1">
      <alignment horizontal="center" vertical="center"/>
    </xf>
    <xf numFmtId="0" fontId="28" fillId="12" borderId="13" xfId="0" applyFont="1" applyFill="1" applyBorder="1" applyAlignment="1">
      <alignment horizontal="center" vertical="center"/>
    </xf>
    <xf numFmtId="0" fontId="30" fillId="12" borderId="6" xfId="0" applyFont="1" applyFill="1" applyBorder="1" applyAlignment="1">
      <alignment horizontal="center" vertical="center"/>
    </xf>
    <xf numFmtId="0" fontId="30" fillId="12" borderId="7" xfId="0" applyFont="1" applyFill="1" applyBorder="1" applyAlignment="1">
      <alignment horizontal="center" vertical="center"/>
    </xf>
    <xf numFmtId="0" fontId="30" fillId="12" borderId="8" xfId="0" applyFont="1" applyFill="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6" fillId="6" borderId="1" xfId="2" applyNumberFormat="1" applyFont="1" applyFill="1" applyBorder="1" applyAlignment="1" applyProtection="1">
      <alignment horizontal="center" vertical="center" wrapText="1"/>
    </xf>
    <xf numFmtId="1" fontId="6" fillId="6" borderId="1" xfId="2" applyNumberFormat="1" applyFont="1" applyFill="1" applyBorder="1" applyAlignment="1" applyProtection="1">
      <alignment horizontal="center" vertical="center" wrapText="1"/>
    </xf>
    <xf numFmtId="0" fontId="0" fillId="0" borderId="2" xfId="0" applyBorder="1" applyAlignment="1">
      <alignment horizontal="center" vertical="center" textRotation="255" wrapText="1"/>
    </xf>
    <xf numFmtId="0" fontId="0" fillId="0" borderId="9" xfId="0" applyBorder="1" applyAlignment="1">
      <alignment horizontal="center" vertical="center" textRotation="255" wrapText="1"/>
    </xf>
    <xf numFmtId="0" fontId="0" fillId="0" borderId="4" xfId="0" applyBorder="1" applyAlignment="1">
      <alignment horizontal="center" vertical="center" textRotation="255" wrapText="1"/>
    </xf>
    <xf numFmtId="10" fontId="9" fillId="0" borderId="2" xfId="15" applyNumberFormat="1" applyFont="1" applyFill="1" applyBorder="1" applyAlignment="1">
      <alignment horizontal="center" vertical="center"/>
    </xf>
    <xf numFmtId="10" fontId="9" fillId="0" borderId="4" xfId="15" applyNumberFormat="1" applyFont="1" applyFill="1" applyBorder="1" applyAlignment="1">
      <alignment horizontal="center" vertical="center"/>
    </xf>
    <xf numFmtId="10" fontId="9" fillId="0" borderId="9" xfId="15" applyNumberFormat="1" applyFont="1" applyFill="1" applyBorder="1" applyAlignment="1">
      <alignment horizontal="center" vertical="center"/>
    </xf>
    <xf numFmtId="3" fontId="11" fillId="9" borderId="2" xfId="0" applyNumberFormat="1" applyFont="1" applyFill="1" applyBorder="1" applyAlignment="1">
      <alignment horizontal="right" vertical="center" wrapText="1"/>
    </xf>
    <xf numFmtId="3" fontId="11" fillId="9" borderId="4" xfId="0" applyNumberFormat="1" applyFont="1" applyFill="1" applyBorder="1" applyAlignment="1">
      <alignment horizontal="right" vertical="center" wrapText="1"/>
    </xf>
    <xf numFmtId="3" fontId="0" fillId="9" borderId="2" xfId="0" applyNumberFormat="1" applyFill="1" applyBorder="1" applyAlignment="1">
      <alignment horizontal="right" vertical="center"/>
    </xf>
    <xf numFmtId="3" fontId="0" fillId="9" borderId="4" xfId="0" applyNumberFormat="1" applyFill="1" applyBorder="1" applyAlignment="1">
      <alignment horizontal="right" vertical="center"/>
    </xf>
    <xf numFmtId="0" fontId="8" fillId="9" borderId="2" xfId="0" applyFont="1" applyFill="1" applyBorder="1" applyAlignment="1">
      <alignment horizontal="center" vertical="center" wrapText="1"/>
    </xf>
    <xf numFmtId="0" fontId="8" fillId="9" borderId="9" xfId="0" applyFont="1" applyFill="1" applyBorder="1" applyAlignment="1">
      <alignment horizontal="center" vertical="center" wrapText="1"/>
    </xf>
    <xf numFmtId="0" fontId="9" fillId="0" borderId="2" xfId="0" applyFont="1" applyFill="1" applyBorder="1" applyAlignment="1">
      <alignment horizontal="justify" vertical="center" wrapText="1"/>
    </xf>
    <xf numFmtId="0" fontId="9" fillId="0" borderId="9" xfId="0" applyFont="1" applyFill="1" applyBorder="1" applyAlignment="1">
      <alignment horizontal="justify" vertical="center" wrapText="1"/>
    </xf>
    <xf numFmtId="0" fontId="9" fillId="0" borderId="4" xfId="0" applyFont="1" applyFill="1" applyBorder="1" applyAlignment="1">
      <alignment horizontal="justify" vertical="center" wrapText="1"/>
    </xf>
    <xf numFmtId="0" fontId="0" fillId="9" borderId="4" xfId="0" applyFill="1" applyBorder="1" applyAlignment="1">
      <alignment horizontal="center" vertical="center" textRotation="255"/>
    </xf>
    <xf numFmtId="0" fontId="0" fillId="9" borderId="2" xfId="0" applyFill="1" applyBorder="1" applyAlignment="1">
      <alignment horizontal="center" vertical="center" textRotation="255"/>
    </xf>
    <xf numFmtId="0" fontId="8" fillId="9" borderId="4"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4" xfId="0" applyFill="1" applyBorder="1" applyAlignment="1">
      <alignment horizontal="center" vertical="center" wrapText="1"/>
    </xf>
    <xf numFmtId="0" fontId="6" fillId="8" borderId="2" xfId="2" applyNumberFormat="1" applyFont="1" applyFill="1" applyBorder="1" applyAlignment="1" applyProtection="1">
      <alignment horizontal="center" vertical="center" wrapText="1"/>
    </xf>
    <xf numFmtId="0" fontId="6" fillId="7" borderId="2" xfId="2" applyNumberFormat="1" applyFont="1" applyFill="1" applyBorder="1" applyAlignment="1" applyProtection="1">
      <alignment horizontal="center" vertical="center" wrapText="1"/>
    </xf>
    <xf numFmtId="0" fontId="6" fillId="5" borderId="2" xfId="2" applyNumberFormat="1" applyFont="1" applyFill="1" applyBorder="1" applyAlignment="1" applyProtection="1">
      <alignment horizontal="center" vertical="center" wrapText="1"/>
    </xf>
    <xf numFmtId="3" fontId="11" fillId="9" borderId="9" xfId="0" applyNumberFormat="1" applyFont="1" applyFill="1" applyBorder="1" applyAlignment="1">
      <alignment horizontal="right" vertical="center" wrapText="1"/>
    </xf>
    <xf numFmtId="3" fontId="0" fillId="9" borderId="9" xfId="0" applyNumberFormat="1" applyFill="1" applyBorder="1" applyAlignment="1">
      <alignment horizontal="right" vertical="center"/>
    </xf>
    <xf numFmtId="0" fontId="8" fillId="0" borderId="1" xfId="0" applyFont="1" applyBorder="1" applyAlignment="1">
      <alignment horizontal="justify" vertical="top" wrapText="1"/>
    </xf>
    <xf numFmtId="3" fontId="0" fillId="9" borderId="1" xfId="0" applyNumberFormat="1" applyFill="1" applyBorder="1" applyAlignment="1">
      <alignment horizontal="center" vertical="center"/>
    </xf>
    <xf numFmtId="0" fontId="0" fillId="0" borderId="2" xfId="0" applyBorder="1" applyAlignment="1">
      <alignment horizontal="center" vertical="top" wrapText="1"/>
    </xf>
    <xf numFmtId="0" fontId="0" fillId="0" borderId="4" xfId="0" applyBorder="1" applyAlignment="1">
      <alignment horizontal="center" vertical="top" wrapText="1"/>
    </xf>
    <xf numFmtId="0" fontId="9" fillId="0" borderId="2" xfId="0" applyFont="1" applyFill="1" applyBorder="1" applyAlignment="1">
      <alignment horizontal="center" vertical="top" wrapText="1"/>
    </xf>
    <xf numFmtId="0" fontId="9" fillId="0" borderId="9" xfId="0" applyFont="1" applyFill="1" applyBorder="1" applyAlignment="1">
      <alignment horizontal="center" vertical="top" wrapText="1"/>
    </xf>
    <xf numFmtId="0" fontId="9" fillId="0" borderId="4" xfId="0" applyFont="1" applyFill="1" applyBorder="1" applyAlignment="1">
      <alignment horizontal="center" vertical="top" wrapText="1"/>
    </xf>
  </cellXfs>
  <cellStyles count="16">
    <cellStyle name="40% - Énfasis5 2" xfId="3"/>
    <cellStyle name="Euro" xfId="4"/>
    <cellStyle name="Euro 2" xfId="5"/>
    <cellStyle name="Millares" xfId="1" builtinId="3"/>
    <cellStyle name="Millares 2" xfId="6"/>
    <cellStyle name="Millares 2 2" xfId="7"/>
    <cellStyle name="Millares 3" xfId="8"/>
    <cellStyle name="Millares 3 2" xfId="9"/>
    <cellStyle name="Normal" xfId="0" builtinId="0"/>
    <cellStyle name="Normal 2" xfId="10"/>
    <cellStyle name="Normal 2 2" xfId="11"/>
    <cellStyle name="Normal 2 2 2" xfId="12"/>
    <cellStyle name="Normal 3" xfId="13"/>
    <cellStyle name="Normal 4" xfId="14"/>
    <cellStyle name="Porcentaje" xfId="15" builtinId="5"/>
    <cellStyle name="TableStyleLight1" xfId="2"/>
  </cellStyles>
  <dxfs count="80">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B0F0"/>
        </patternFill>
      </fill>
    </dxf>
  </dxfs>
  <tableStyles count="0" defaultTableStyle="TableStyleMedium2" defaultPivotStyle="PivotStyleLight16"/>
  <colors>
    <mruColors>
      <color rgb="FFAD14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142875</xdr:colOff>
      <xdr:row>4</xdr:row>
      <xdr:rowOff>57151</xdr:rowOff>
    </xdr:from>
    <xdr:to>
      <xdr:col>1</xdr:col>
      <xdr:colOff>657225</xdr:colOff>
      <xdr:row>6</xdr:row>
      <xdr:rowOff>123825</xdr:rowOff>
    </xdr:to>
    <xdr:sp macro="" textlink="">
      <xdr:nvSpPr>
        <xdr:cNvPr id="2" name="1 Elipse"/>
        <xdr:cNvSpPr/>
      </xdr:nvSpPr>
      <xdr:spPr>
        <a:xfrm>
          <a:off x="904875" y="828676"/>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7</xdr:row>
      <xdr:rowOff>38100</xdr:rowOff>
    </xdr:from>
    <xdr:to>
      <xdr:col>1</xdr:col>
      <xdr:colOff>657225</xdr:colOff>
      <xdr:row>9</xdr:row>
      <xdr:rowOff>133350</xdr:rowOff>
    </xdr:to>
    <xdr:sp macro="" textlink="">
      <xdr:nvSpPr>
        <xdr:cNvPr id="3" name="2 Elipse"/>
        <xdr:cNvSpPr/>
      </xdr:nvSpPr>
      <xdr:spPr>
        <a:xfrm>
          <a:off x="904875" y="1381125"/>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10</xdr:row>
      <xdr:rowOff>66675</xdr:rowOff>
    </xdr:from>
    <xdr:to>
      <xdr:col>1</xdr:col>
      <xdr:colOff>666750</xdr:colOff>
      <xdr:row>12</xdr:row>
      <xdr:rowOff>161925</xdr:rowOff>
    </xdr:to>
    <xdr:sp macro="" textlink="">
      <xdr:nvSpPr>
        <xdr:cNvPr id="4" name="3 Elipse"/>
        <xdr:cNvSpPr/>
      </xdr:nvSpPr>
      <xdr:spPr>
        <a:xfrm>
          <a:off x="914400" y="1981200"/>
          <a:ext cx="514350" cy="542925"/>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13</xdr:row>
      <xdr:rowOff>142874</xdr:rowOff>
    </xdr:from>
    <xdr:to>
      <xdr:col>1</xdr:col>
      <xdr:colOff>666750</xdr:colOff>
      <xdr:row>15</xdr:row>
      <xdr:rowOff>152399</xdr:rowOff>
    </xdr:to>
    <xdr:sp macro="" textlink="">
      <xdr:nvSpPr>
        <xdr:cNvPr id="5" name="4 Elipse"/>
        <xdr:cNvSpPr/>
      </xdr:nvSpPr>
      <xdr:spPr>
        <a:xfrm>
          <a:off x="914400" y="2762249"/>
          <a:ext cx="514350" cy="54292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18</xdr:row>
      <xdr:rowOff>57151</xdr:rowOff>
    </xdr:from>
    <xdr:to>
      <xdr:col>1</xdr:col>
      <xdr:colOff>657225</xdr:colOff>
      <xdr:row>20</xdr:row>
      <xdr:rowOff>123825</xdr:rowOff>
    </xdr:to>
    <xdr:sp macro="" textlink="">
      <xdr:nvSpPr>
        <xdr:cNvPr id="6" name="1 Elipse"/>
        <xdr:cNvSpPr/>
      </xdr:nvSpPr>
      <xdr:spPr>
        <a:xfrm>
          <a:off x="904875" y="676276"/>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21</xdr:row>
      <xdr:rowOff>38100</xdr:rowOff>
    </xdr:from>
    <xdr:to>
      <xdr:col>1</xdr:col>
      <xdr:colOff>657225</xdr:colOff>
      <xdr:row>23</xdr:row>
      <xdr:rowOff>133350</xdr:rowOff>
    </xdr:to>
    <xdr:sp macro="" textlink="">
      <xdr:nvSpPr>
        <xdr:cNvPr id="7" name="2 Elipse"/>
        <xdr:cNvSpPr/>
      </xdr:nvSpPr>
      <xdr:spPr>
        <a:xfrm>
          <a:off x="904875" y="1304925"/>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24</xdr:row>
      <xdr:rowOff>66675</xdr:rowOff>
    </xdr:from>
    <xdr:to>
      <xdr:col>1</xdr:col>
      <xdr:colOff>666750</xdr:colOff>
      <xdr:row>26</xdr:row>
      <xdr:rowOff>161925</xdr:rowOff>
    </xdr:to>
    <xdr:sp macro="" textlink="">
      <xdr:nvSpPr>
        <xdr:cNvPr id="8" name="3 Elipse"/>
        <xdr:cNvSpPr/>
      </xdr:nvSpPr>
      <xdr:spPr>
        <a:xfrm>
          <a:off x="914400" y="1905000"/>
          <a:ext cx="514350" cy="47625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27</xdr:row>
      <xdr:rowOff>142874</xdr:rowOff>
    </xdr:from>
    <xdr:to>
      <xdr:col>1</xdr:col>
      <xdr:colOff>666750</xdr:colOff>
      <xdr:row>29</xdr:row>
      <xdr:rowOff>152399</xdr:rowOff>
    </xdr:to>
    <xdr:sp macro="" textlink="">
      <xdr:nvSpPr>
        <xdr:cNvPr id="9" name="4 Elipse"/>
        <xdr:cNvSpPr/>
      </xdr:nvSpPr>
      <xdr:spPr>
        <a:xfrm>
          <a:off x="914400" y="2609849"/>
          <a:ext cx="514350" cy="52387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33</xdr:row>
      <xdr:rowOff>57151</xdr:rowOff>
    </xdr:from>
    <xdr:to>
      <xdr:col>1</xdr:col>
      <xdr:colOff>657225</xdr:colOff>
      <xdr:row>35</xdr:row>
      <xdr:rowOff>123825</xdr:rowOff>
    </xdr:to>
    <xdr:sp macro="" textlink="">
      <xdr:nvSpPr>
        <xdr:cNvPr id="10" name="1 Elipse"/>
        <xdr:cNvSpPr/>
      </xdr:nvSpPr>
      <xdr:spPr>
        <a:xfrm>
          <a:off x="904875" y="676276"/>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36</xdr:row>
      <xdr:rowOff>38100</xdr:rowOff>
    </xdr:from>
    <xdr:to>
      <xdr:col>1</xdr:col>
      <xdr:colOff>657225</xdr:colOff>
      <xdr:row>38</xdr:row>
      <xdr:rowOff>133350</xdr:rowOff>
    </xdr:to>
    <xdr:sp macro="" textlink="">
      <xdr:nvSpPr>
        <xdr:cNvPr id="11" name="2 Elipse"/>
        <xdr:cNvSpPr/>
      </xdr:nvSpPr>
      <xdr:spPr>
        <a:xfrm>
          <a:off x="904875" y="1304925"/>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39</xdr:row>
      <xdr:rowOff>66675</xdr:rowOff>
    </xdr:from>
    <xdr:to>
      <xdr:col>1</xdr:col>
      <xdr:colOff>666750</xdr:colOff>
      <xdr:row>41</xdr:row>
      <xdr:rowOff>161925</xdr:rowOff>
    </xdr:to>
    <xdr:sp macro="" textlink="">
      <xdr:nvSpPr>
        <xdr:cNvPr id="12" name="3 Elipse"/>
        <xdr:cNvSpPr/>
      </xdr:nvSpPr>
      <xdr:spPr>
        <a:xfrm>
          <a:off x="914400" y="1905000"/>
          <a:ext cx="514350" cy="47625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42</xdr:row>
      <xdr:rowOff>142874</xdr:rowOff>
    </xdr:from>
    <xdr:to>
      <xdr:col>1</xdr:col>
      <xdr:colOff>666750</xdr:colOff>
      <xdr:row>44</xdr:row>
      <xdr:rowOff>152399</xdr:rowOff>
    </xdr:to>
    <xdr:sp macro="" textlink="">
      <xdr:nvSpPr>
        <xdr:cNvPr id="13" name="4 Elipse"/>
        <xdr:cNvSpPr/>
      </xdr:nvSpPr>
      <xdr:spPr>
        <a:xfrm>
          <a:off x="914400" y="2609849"/>
          <a:ext cx="514350" cy="52387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absolute">
    <xdr:from>
      <xdr:col>1</xdr:col>
      <xdr:colOff>171450</xdr:colOff>
      <xdr:row>48</xdr:row>
      <xdr:rowOff>0</xdr:rowOff>
    </xdr:from>
    <xdr:to>
      <xdr:col>1</xdr:col>
      <xdr:colOff>685170</xdr:colOff>
      <xdr:row>50</xdr:row>
      <xdr:rowOff>132660</xdr:rowOff>
    </xdr:to>
    <xdr:sp macro="" textlink="">
      <xdr:nvSpPr>
        <xdr:cNvPr id="14" name="CustomShape 1"/>
        <xdr:cNvSpPr/>
      </xdr:nvSpPr>
      <xdr:spPr>
        <a:xfrm>
          <a:off x="933450" y="9658350"/>
          <a:ext cx="513720" cy="513660"/>
        </a:xfrm>
        <a:prstGeom prst="ellipse">
          <a:avLst/>
        </a:prstGeom>
        <a:solidFill>
          <a:srgbClr val="FF0000"/>
        </a:solidFill>
        <a:ln w="25560">
          <a:solidFill>
            <a:srgbClr val="3A5F8B"/>
          </a:solidFill>
          <a:round/>
        </a:ln>
      </xdr:spPr>
    </xdr:sp>
    <xdr:clientData/>
  </xdr:twoCellAnchor>
  <xdr:twoCellAnchor editAs="absolute">
    <xdr:from>
      <xdr:col>1</xdr:col>
      <xdr:colOff>161925</xdr:colOff>
      <xdr:row>51</xdr:row>
      <xdr:rowOff>76200</xdr:rowOff>
    </xdr:from>
    <xdr:to>
      <xdr:col>1</xdr:col>
      <xdr:colOff>675645</xdr:colOff>
      <xdr:row>53</xdr:row>
      <xdr:rowOff>132690</xdr:rowOff>
    </xdr:to>
    <xdr:sp macro="" textlink="">
      <xdr:nvSpPr>
        <xdr:cNvPr id="15" name="CustomShape 1"/>
        <xdr:cNvSpPr/>
      </xdr:nvSpPr>
      <xdr:spPr>
        <a:xfrm>
          <a:off x="923925" y="10306050"/>
          <a:ext cx="513720" cy="532740"/>
        </a:xfrm>
        <a:prstGeom prst="ellipse">
          <a:avLst/>
        </a:prstGeom>
        <a:solidFill>
          <a:srgbClr val="FFFF00"/>
        </a:solidFill>
        <a:ln w="25560">
          <a:solidFill>
            <a:srgbClr val="3A5F8B"/>
          </a:solidFill>
          <a:round/>
        </a:ln>
      </xdr:spPr>
    </xdr:sp>
    <xdr:clientData/>
  </xdr:twoCellAnchor>
  <xdr:twoCellAnchor editAs="absolute">
    <xdr:from>
      <xdr:col>1</xdr:col>
      <xdr:colOff>218910</xdr:colOff>
      <xdr:row>60</xdr:row>
      <xdr:rowOff>85395</xdr:rowOff>
    </xdr:from>
    <xdr:to>
      <xdr:col>1</xdr:col>
      <xdr:colOff>732630</xdr:colOff>
      <xdr:row>62</xdr:row>
      <xdr:rowOff>132165</xdr:rowOff>
    </xdr:to>
    <xdr:sp macro="" textlink="">
      <xdr:nvSpPr>
        <xdr:cNvPr id="16" name="CustomShape 1"/>
        <xdr:cNvSpPr/>
      </xdr:nvSpPr>
      <xdr:spPr>
        <a:xfrm>
          <a:off x="980910" y="12344070"/>
          <a:ext cx="513720" cy="523020"/>
        </a:xfrm>
        <a:prstGeom prst="ellipse">
          <a:avLst/>
        </a:prstGeom>
        <a:solidFill>
          <a:srgbClr val="FF33CC"/>
        </a:solidFill>
        <a:ln w="25560">
          <a:solidFill>
            <a:srgbClr val="3A5F8B"/>
          </a:solidFill>
          <a:round/>
        </a:ln>
      </xdr:spPr>
    </xdr:sp>
    <xdr:clientData/>
  </xdr:twoCellAnchor>
  <xdr:twoCellAnchor editAs="absolute">
    <xdr:from>
      <xdr:col>1</xdr:col>
      <xdr:colOff>171285</xdr:colOff>
      <xdr:row>54</xdr:row>
      <xdr:rowOff>66540</xdr:rowOff>
    </xdr:from>
    <xdr:to>
      <xdr:col>1</xdr:col>
      <xdr:colOff>685005</xdr:colOff>
      <xdr:row>56</xdr:row>
      <xdr:rowOff>161130</xdr:rowOff>
    </xdr:to>
    <xdr:sp macro="" textlink="">
      <xdr:nvSpPr>
        <xdr:cNvPr id="17" name="CustomShape 1"/>
        <xdr:cNvSpPr/>
      </xdr:nvSpPr>
      <xdr:spPr>
        <a:xfrm>
          <a:off x="933285" y="11010765"/>
          <a:ext cx="513720" cy="532740"/>
        </a:xfrm>
        <a:prstGeom prst="ellipse">
          <a:avLst/>
        </a:prstGeom>
        <a:solidFill>
          <a:srgbClr val="92D050"/>
        </a:solidFill>
        <a:ln w="25560">
          <a:solidFill>
            <a:srgbClr val="3A5F8B"/>
          </a:solidFill>
          <a:round/>
        </a:ln>
      </xdr:spPr>
    </xdr:sp>
    <xdr:clientData/>
  </xdr:twoCellAnchor>
  <xdr:twoCellAnchor editAs="absolute">
    <xdr:from>
      <xdr:col>1</xdr:col>
      <xdr:colOff>199860</xdr:colOff>
      <xdr:row>57</xdr:row>
      <xdr:rowOff>47430</xdr:rowOff>
    </xdr:from>
    <xdr:to>
      <xdr:col>1</xdr:col>
      <xdr:colOff>713580</xdr:colOff>
      <xdr:row>59</xdr:row>
      <xdr:rowOff>170460</xdr:rowOff>
    </xdr:to>
    <xdr:sp macro="" textlink="">
      <xdr:nvSpPr>
        <xdr:cNvPr id="18" name="CustomShape 1"/>
        <xdr:cNvSpPr/>
      </xdr:nvSpPr>
      <xdr:spPr>
        <a:xfrm>
          <a:off x="961860" y="11648880"/>
          <a:ext cx="513720" cy="561180"/>
        </a:xfrm>
        <a:prstGeom prst="ellipse">
          <a:avLst/>
        </a:prstGeom>
        <a:solidFill>
          <a:srgbClr val="00B0F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242359</xdr:colOff>
      <xdr:row>0</xdr:row>
      <xdr:rowOff>0</xdr:rowOff>
    </xdr:from>
    <xdr:to>
      <xdr:col>10</xdr:col>
      <xdr:colOff>920750</xdr:colOff>
      <xdr:row>2</xdr:row>
      <xdr:rowOff>148166</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47942" y="0"/>
          <a:ext cx="1768475" cy="550333"/>
        </a:xfrm>
        <a:prstGeom prst="rect">
          <a:avLst/>
        </a:prstGeom>
      </xdr:spPr>
    </xdr:pic>
    <xdr:clientData/>
  </xdr:twoCellAnchor>
  <xdr:twoCellAnchor editAs="oneCell">
    <xdr:from>
      <xdr:col>0</xdr:col>
      <xdr:colOff>142875</xdr:colOff>
      <xdr:row>0</xdr:row>
      <xdr:rowOff>0</xdr:rowOff>
    </xdr:from>
    <xdr:to>
      <xdr:col>0</xdr:col>
      <xdr:colOff>723900</xdr:colOff>
      <xdr:row>3</xdr:row>
      <xdr:rowOff>19738</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2875" y="0"/>
          <a:ext cx="581025" cy="591238"/>
        </a:xfrm>
        <a:prstGeom prst="rect">
          <a:avLst/>
        </a:prstGeom>
      </xdr:spPr>
    </xdr:pic>
    <xdr:clientData/>
  </xdr:twoCellAnchor>
  <xdr:twoCellAnchor editAs="oneCell">
    <xdr:from>
      <xdr:col>21</xdr:col>
      <xdr:colOff>2053167</xdr:colOff>
      <xdr:row>0</xdr:row>
      <xdr:rowOff>0</xdr:rowOff>
    </xdr:from>
    <xdr:to>
      <xdr:col>21</xdr:col>
      <xdr:colOff>3545417</xdr:colOff>
      <xdr:row>2</xdr:row>
      <xdr:rowOff>105833</xdr:rowOff>
    </xdr:to>
    <xdr:pic>
      <xdr:nvPicPr>
        <xdr:cNvPr id="4" name="Imagen 3"/>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2637750" y="0"/>
          <a:ext cx="1492250" cy="508000"/>
        </a:xfrm>
        <a:prstGeom prst="rect">
          <a:avLst/>
        </a:prstGeom>
      </xdr:spPr>
    </xdr:pic>
    <xdr:clientData/>
  </xdr:twoCellAnchor>
  <xdr:twoCellAnchor editAs="oneCell">
    <xdr:from>
      <xdr:col>11</xdr:col>
      <xdr:colOff>85725</xdr:colOff>
      <xdr:row>0</xdr:row>
      <xdr:rowOff>28575</xdr:rowOff>
    </xdr:from>
    <xdr:to>
      <xdr:col>11</xdr:col>
      <xdr:colOff>666750</xdr:colOff>
      <xdr:row>3</xdr:row>
      <xdr:rowOff>48313</xdr:rowOff>
    </xdr:to>
    <xdr:pic>
      <xdr:nvPicPr>
        <xdr:cNvPr id="5"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068425" y="28575"/>
          <a:ext cx="581025" cy="5912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104775</xdr:colOff>
      <xdr:row>0</xdr:row>
      <xdr:rowOff>0</xdr:rowOff>
    </xdr:from>
    <xdr:to>
      <xdr:col>10</xdr:col>
      <xdr:colOff>882135</xdr:colOff>
      <xdr:row>2</xdr:row>
      <xdr:rowOff>127000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10358" y="0"/>
          <a:ext cx="1867444" cy="529167"/>
        </a:xfrm>
        <a:prstGeom prst="rect">
          <a:avLst/>
        </a:prstGeom>
      </xdr:spPr>
    </xdr:pic>
    <xdr:clientData/>
  </xdr:twoCellAnchor>
  <xdr:twoCellAnchor editAs="oneCell">
    <xdr:from>
      <xdr:col>0</xdr:col>
      <xdr:colOff>15875</xdr:colOff>
      <xdr:row>0</xdr:row>
      <xdr:rowOff>0</xdr:rowOff>
    </xdr:from>
    <xdr:to>
      <xdr:col>0</xdr:col>
      <xdr:colOff>596900</xdr:colOff>
      <xdr:row>3</xdr:row>
      <xdr:rowOff>19738</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75" y="0"/>
          <a:ext cx="581025" cy="622988"/>
        </a:xfrm>
        <a:prstGeom prst="rect">
          <a:avLst/>
        </a:prstGeom>
      </xdr:spPr>
    </xdr:pic>
    <xdr:clientData/>
  </xdr:twoCellAnchor>
  <xdr:twoCellAnchor editAs="oneCell">
    <xdr:from>
      <xdr:col>21</xdr:col>
      <xdr:colOff>1756833</xdr:colOff>
      <xdr:row>0</xdr:row>
      <xdr:rowOff>31750</xdr:rowOff>
    </xdr:from>
    <xdr:to>
      <xdr:col>21</xdr:col>
      <xdr:colOff>3354917</xdr:colOff>
      <xdr:row>2</xdr:row>
      <xdr:rowOff>137583</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341416" y="31750"/>
          <a:ext cx="1598084" cy="508000"/>
        </a:xfrm>
        <a:prstGeom prst="rect">
          <a:avLst/>
        </a:prstGeom>
      </xdr:spPr>
    </xdr:pic>
    <xdr:clientData/>
  </xdr:twoCellAnchor>
  <xdr:twoCellAnchor editAs="oneCell">
    <xdr:from>
      <xdr:col>11</xdr:col>
      <xdr:colOff>85725</xdr:colOff>
      <xdr:row>0</xdr:row>
      <xdr:rowOff>28575</xdr:rowOff>
    </xdr:from>
    <xdr:to>
      <xdr:col>11</xdr:col>
      <xdr:colOff>666750</xdr:colOff>
      <xdr:row>3</xdr:row>
      <xdr:rowOff>48313</xdr:rowOff>
    </xdr:to>
    <xdr:pic>
      <xdr:nvPicPr>
        <xdr:cNvPr id="5"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068425" y="28575"/>
          <a:ext cx="581025" cy="59123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104775</xdr:colOff>
      <xdr:row>0</xdr:row>
      <xdr:rowOff>0</xdr:rowOff>
    </xdr:from>
    <xdr:to>
      <xdr:col>10</xdr:col>
      <xdr:colOff>882135</xdr:colOff>
      <xdr:row>2</xdr:row>
      <xdr:rowOff>146050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06125" y="0"/>
          <a:ext cx="1863210" cy="527050"/>
        </a:xfrm>
        <a:prstGeom prst="rect">
          <a:avLst/>
        </a:prstGeom>
      </xdr:spPr>
    </xdr:pic>
    <xdr:clientData/>
  </xdr:twoCellAnchor>
  <xdr:twoCellAnchor editAs="oneCell">
    <xdr:from>
      <xdr:col>0</xdr:col>
      <xdr:colOff>15875</xdr:colOff>
      <xdr:row>0</xdr:row>
      <xdr:rowOff>0</xdr:rowOff>
    </xdr:from>
    <xdr:to>
      <xdr:col>0</xdr:col>
      <xdr:colOff>596900</xdr:colOff>
      <xdr:row>3</xdr:row>
      <xdr:rowOff>48313</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75" y="0"/>
          <a:ext cx="581025" cy="619813"/>
        </a:xfrm>
        <a:prstGeom prst="rect">
          <a:avLst/>
        </a:prstGeom>
      </xdr:spPr>
    </xdr:pic>
    <xdr:clientData/>
  </xdr:twoCellAnchor>
  <xdr:twoCellAnchor editAs="oneCell">
    <xdr:from>
      <xdr:col>21</xdr:col>
      <xdr:colOff>1756833</xdr:colOff>
      <xdr:row>0</xdr:row>
      <xdr:rowOff>31750</xdr:rowOff>
    </xdr:from>
    <xdr:to>
      <xdr:col>21</xdr:col>
      <xdr:colOff>3354917</xdr:colOff>
      <xdr:row>2</xdr:row>
      <xdr:rowOff>156633</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330833" y="31750"/>
          <a:ext cx="1598084" cy="505883"/>
        </a:xfrm>
        <a:prstGeom prst="rect">
          <a:avLst/>
        </a:prstGeom>
      </xdr:spPr>
    </xdr:pic>
    <xdr:clientData/>
  </xdr:twoCellAnchor>
  <xdr:twoCellAnchor editAs="oneCell">
    <xdr:from>
      <xdr:col>11</xdr:col>
      <xdr:colOff>85725</xdr:colOff>
      <xdr:row>0</xdr:row>
      <xdr:rowOff>28575</xdr:rowOff>
    </xdr:from>
    <xdr:to>
      <xdr:col>11</xdr:col>
      <xdr:colOff>666750</xdr:colOff>
      <xdr:row>3</xdr:row>
      <xdr:rowOff>76888</xdr:rowOff>
    </xdr:to>
    <xdr:pic>
      <xdr:nvPicPr>
        <xdr:cNvPr id="5"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925425" y="28575"/>
          <a:ext cx="581025" cy="61981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104775</xdr:colOff>
      <xdr:row>0</xdr:row>
      <xdr:rowOff>0</xdr:rowOff>
    </xdr:from>
    <xdr:to>
      <xdr:col>10</xdr:col>
      <xdr:colOff>882135</xdr:colOff>
      <xdr:row>2</xdr:row>
      <xdr:rowOff>165100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20400" y="0"/>
          <a:ext cx="1863210" cy="546100"/>
        </a:xfrm>
        <a:prstGeom prst="rect">
          <a:avLst/>
        </a:prstGeom>
      </xdr:spPr>
    </xdr:pic>
    <xdr:clientData/>
  </xdr:twoCellAnchor>
  <xdr:twoCellAnchor editAs="oneCell">
    <xdr:from>
      <xdr:col>0</xdr:col>
      <xdr:colOff>15875</xdr:colOff>
      <xdr:row>0</xdr:row>
      <xdr:rowOff>0</xdr:rowOff>
    </xdr:from>
    <xdr:to>
      <xdr:col>0</xdr:col>
      <xdr:colOff>596900</xdr:colOff>
      <xdr:row>3</xdr:row>
      <xdr:rowOff>76888</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75" y="0"/>
          <a:ext cx="581025" cy="648388"/>
        </a:xfrm>
        <a:prstGeom prst="rect">
          <a:avLst/>
        </a:prstGeom>
      </xdr:spPr>
    </xdr:pic>
    <xdr:clientData/>
  </xdr:twoCellAnchor>
  <xdr:twoCellAnchor editAs="oneCell">
    <xdr:from>
      <xdr:col>21</xdr:col>
      <xdr:colOff>1756833</xdr:colOff>
      <xdr:row>0</xdr:row>
      <xdr:rowOff>31750</xdr:rowOff>
    </xdr:from>
    <xdr:to>
      <xdr:col>21</xdr:col>
      <xdr:colOff>3354917</xdr:colOff>
      <xdr:row>2</xdr:row>
      <xdr:rowOff>175683</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45108" y="31750"/>
          <a:ext cx="1598084" cy="524933"/>
        </a:xfrm>
        <a:prstGeom prst="rect">
          <a:avLst/>
        </a:prstGeom>
      </xdr:spPr>
    </xdr:pic>
    <xdr:clientData/>
  </xdr:twoCellAnchor>
  <xdr:twoCellAnchor editAs="oneCell">
    <xdr:from>
      <xdr:col>11</xdr:col>
      <xdr:colOff>85725</xdr:colOff>
      <xdr:row>0</xdr:row>
      <xdr:rowOff>28575</xdr:rowOff>
    </xdr:from>
    <xdr:to>
      <xdr:col>11</xdr:col>
      <xdr:colOff>666750</xdr:colOff>
      <xdr:row>3</xdr:row>
      <xdr:rowOff>105463</xdr:rowOff>
    </xdr:to>
    <xdr:pic>
      <xdr:nvPicPr>
        <xdr:cNvPr id="5"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39700" y="28575"/>
          <a:ext cx="581025" cy="64838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104775</xdr:colOff>
      <xdr:row>0</xdr:row>
      <xdr:rowOff>0</xdr:rowOff>
    </xdr:from>
    <xdr:to>
      <xdr:col>24</xdr:col>
      <xdr:colOff>348735</xdr:colOff>
      <xdr:row>2</xdr:row>
      <xdr:rowOff>165100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20400" y="0"/>
          <a:ext cx="1863210" cy="546100"/>
        </a:xfrm>
        <a:prstGeom prst="rect">
          <a:avLst/>
        </a:prstGeom>
      </xdr:spPr>
    </xdr:pic>
    <xdr:clientData/>
  </xdr:twoCellAnchor>
  <xdr:twoCellAnchor editAs="oneCell">
    <xdr:from>
      <xdr:col>0</xdr:col>
      <xdr:colOff>15875</xdr:colOff>
      <xdr:row>0</xdr:row>
      <xdr:rowOff>0</xdr:rowOff>
    </xdr:from>
    <xdr:to>
      <xdr:col>0</xdr:col>
      <xdr:colOff>596900</xdr:colOff>
      <xdr:row>3</xdr:row>
      <xdr:rowOff>76888</xdr:rowOff>
    </xdr:to>
    <xdr:pic>
      <xdr:nvPicPr>
        <xdr:cNvPr id="3"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75" y="0"/>
          <a:ext cx="581025" cy="648388"/>
        </a:xfrm>
        <a:prstGeom prst="rect">
          <a:avLst/>
        </a:prstGeom>
      </xdr:spPr>
    </xdr:pic>
    <xdr:clientData/>
  </xdr:twoCellAnchor>
  <xdr:twoCellAnchor editAs="oneCell">
    <xdr:from>
      <xdr:col>21</xdr:col>
      <xdr:colOff>1756833</xdr:colOff>
      <xdr:row>0</xdr:row>
      <xdr:rowOff>31750</xdr:rowOff>
    </xdr:from>
    <xdr:to>
      <xdr:col>24</xdr:col>
      <xdr:colOff>74084</xdr:colOff>
      <xdr:row>2</xdr:row>
      <xdr:rowOff>175683</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45108" y="31750"/>
          <a:ext cx="1598084" cy="524933"/>
        </a:xfrm>
        <a:prstGeom prst="rect">
          <a:avLst/>
        </a:prstGeom>
      </xdr:spPr>
    </xdr:pic>
    <xdr:clientData/>
  </xdr:twoCellAnchor>
  <xdr:twoCellAnchor editAs="oneCell">
    <xdr:from>
      <xdr:col>11</xdr:col>
      <xdr:colOff>85725</xdr:colOff>
      <xdr:row>0</xdr:row>
      <xdr:rowOff>28575</xdr:rowOff>
    </xdr:from>
    <xdr:to>
      <xdr:col>22</xdr:col>
      <xdr:colOff>581025</xdr:colOff>
      <xdr:row>3</xdr:row>
      <xdr:rowOff>105463</xdr:rowOff>
    </xdr:to>
    <xdr:pic>
      <xdr:nvPicPr>
        <xdr:cNvPr id="5"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39700" y="28575"/>
          <a:ext cx="581025" cy="648388"/>
        </a:xfrm>
        <a:prstGeom prst="rect">
          <a:avLst/>
        </a:prstGeom>
      </xdr:spPr>
    </xdr:pic>
    <xdr:clientData/>
  </xdr:twoCellAnchor>
  <xdr:twoCellAnchor editAs="oneCell">
    <xdr:from>
      <xdr:col>9</xdr:col>
      <xdr:colOff>104775</xdr:colOff>
      <xdr:row>0</xdr:row>
      <xdr:rowOff>0</xdr:rowOff>
    </xdr:from>
    <xdr:to>
      <xdr:col>24</xdr:col>
      <xdr:colOff>348735</xdr:colOff>
      <xdr:row>2</xdr:row>
      <xdr:rowOff>165100</xdr:rowOff>
    </xdr:to>
    <xdr:pic>
      <xdr:nvPicPr>
        <xdr:cNvPr id="6"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20400" y="0"/>
          <a:ext cx="1863210" cy="565150"/>
        </a:xfrm>
        <a:prstGeom prst="rect">
          <a:avLst/>
        </a:prstGeom>
      </xdr:spPr>
    </xdr:pic>
    <xdr:clientData/>
  </xdr:twoCellAnchor>
  <xdr:twoCellAnchor editAs="oneCell">
    <xdr:from>
      <xdr:col>0</xdr:col>
      <xdr:colOff>15875</xdr:colOff>
      <xdr:row>0</xdr:row>
      <xdr:rowOff>0</xdr:rowOff>
    </xdr:from>
    <xdr:to>
      <xdr:col>0</xdr:col>
      <xdr:colOff>596900</xdr:colOff>
      <xdr:row>3</xdr:row>
      <xdr:rowOff>76888</xdr:rowOff>
    </xdr:to>
    <xdr:pic>
      <xdr:nvPicPr>
        <xdr:cNvPr id="7" name="Imagen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875" y="0"/>
          <a:ext cx="581025" cy="676963"/>
        </a:xfrm>
        <a:prstGeom prst="rect">
          <a:avLst/>
        </a:prstGeom>
      </xdr:spPr>
    </xdr:pic>
    <xdr:clientData/>
  </xdr:twoCellAnchor>
  <xdr:twoCellAnchor editAs="oneCell">
    <xdr:from>
      <xdr:col>35</xdr:col>
      <xdr:colOff>1756833</xdr:colOff>
      <xdr:row>0</xdr:row>
      <xdr:rowOff>31750</xdr:rowOff>
    </xdr:from>
    <xdr:to>
      <xdr:col>35</xdr:col>
      <xdr:colOff>1758949</xdr:colOff>
      <xdr:row>2</xdr:row>
      <xdr:rowOff>175683</xdr:rowOff>
    </xdr:to>
    <xdr:pic>
      <xdr:nvPicPr>
        <xdr:cNvPr id="8"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266533" y="31750"/>
          <a:ext cx="1598084" cy="543983"/>
        </a:xfrm>
        <a:prstGeom prst="rect">
          <a:avLst/>
        </a:prstGeom>
      </xdr:spPr>
    </xdr:pic>
    <xdr:clientData/>
  </xdr:twoCellAnchor>
  <xdr:twoCellAnchor editAs="oneCell">
    <xdr:from>
      <xdr:col>25</xdr:col>
      <xdr:colOff>85725</xdr:colOff>
      <xdr:row>0</xdr:row>
      <xdr:rowOff>28575</xdr:rowOff>
    </xdr:from>
    <xdr:to>
      <xdr:col>25</xdr:col>
      <xdr:colOff>666750</xdr:colOff>
      <xdr:row>3</xdr:row>
      <xdr:rowOff>105463</xdr:rowOff>
    </xdr:to>
    <xdr:pic>
      <xdr:nvPicPr>
        <xdr:cNvPr id="9" name="Imagen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1108650" y="28575"/>
          <a:ext cx="581025" cy="676963"/>
        </a:xfrm>
        <a:prstGeom prst="rect">
          <a:avLst/>
        </a:prstGeom>
      </xdr:spPr>
    </xdr:pic>
    <xdr:clientData/>
  </xdr:twoCellAnchor>
  <xdr:oneCellAnchor>
    <xdr:from>
      <xdr:col>21</xdr:col>
      <xdr:colOff>1756833</xdr:colOff>
      <xdr:row>0</xdr:row>
      <xdr:rowOff>31750</xdr:rowOff>
    </xdr:from>
    <xdr:ext cx="1598084" cy="546100"/>
    <xdr:pic>
      <xdr:nvPicPr>
        <xdr:cNvPr id="10" name="Imagen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235833" y="31750"/>
          <a:ext cx="1598084" cy="54610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Ancizar/Mis%20documentos/Downloads/PDI%20CONSOLIDADO%20VICE%20ADTIVA%20(Consolidado%203trimestr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cala"/>
      <sheetName val="S. FORMACION"/>
      <sheetName val="S. PROY. SOCIAL "/>
      <sheetName val="S. INVESTIGACIÓN"/>
      <sheetName val="S. BIENESTAR"/>
      <sheetName val="S. ADMINISTRATIVO"/>
      <sheetName val="SEGUIMIENTO"/>
      <sheetName val="Ejecución $"/>
      <sheetName val="ADMINISTRATIVO"/>
      <sheetName val="BIENESTAR"/>
      <sheetName val="PROPYECCION SOCIAL"/>
      <sheetName val="INVESTIGACIÓN"/>
      <sheetName val="FORMACIÓN"/>
      <sheetName val="Asignación"/>
      <sheetName val="Plan desarroollo"/>
      <sheetName val="Hoja1"/>
    </sheetNames>
    <sheetDataSet>
      <sheetData sheetId="0"/>
      <sheetData sheetId="1"/>
      <sheetData sheetId="2"/>
      <sheetData sheetId="3"/>
      <sheetData sheetId="4"/>
      <sheetData sheetId="5"/>
      <sheetData sheetId="6">
        <row r="125">
          <cell r="C125" t="str">
            <v>SA-PY 1.1</v>
          </cell>
          <cell r="E125">
            <v>510</v>
          </cell>
        </row>
        <row r="126">
          <cell r="C126" t="str">
            <v>SA-PY1.2</v>
          </cell>
          <cell r="D126" t="str">
            <v>Realización de dos eventos para la socialización del Proyecto de actualización del Manual de Convivencia Estudiantíl. Proceso Acreditación.</v>
          </cell>
          <cell r="E126">
            <v>510</v>
          </cell>
        </row>
        <row r="127">
          <cell r="C127" t="str">
            <v>SA-PY1.3</v>
          </cell>
          <cell r="D127" t="str">
            <v>Realización de dos eventos para la socialización del Proyecto del Estatuto Docente. Proceso Acreditación.</v>
          </cell>
          <cell r="E127">
            <v>510</v>
          </cell>
        </row>
        <row r="128">
          <cell r="C128" t="str">
            <v>SA-PY2a.1</v>
          </cell>
          <cell r="D128" t="str">
            <v>Construcción de infraestructura física en todas las Sedes.</v>
          </cell>
          <cell r="E128">
            <v>111</v>
          </cell>
        </row>
        <row r="129">
          <cell r="C129" t="str">
            <v>SA-PY2a.2</v>
          </cell>
          <cell r="D129" t="str">
            <v>Adecuaciones, mantenimientos y mejoras en infraestructura de todas las sedes.</v>
          </cell>
          <cell r="E129">
            <v>111</v>
          </cell>
        </row>
        <row r="130">
          <cell r="C130" t="str">
            <v>SA-PY2a.3</v>
          </cell>
          <cell r="D130" t="str">
            <v>Avalúos, estudios y diseños de obras civiles varias.</v>
          </cell>
          <cell r="E130">
            <v>111</v>
          </cell>
          <cell r="I130">
            <v>0</v>
          </cell>
        </row>
        <row r="131">
          <cell r="C131" t="str">
            <v>SA-PY2b.1</v>
          </cell>
          <cell r="D131" t="str">
            <v>Dotación de equipos, accesorios, reactivos e insumos para  laboratorios de todas las Sedes.</v>
          </cell>
          <cell r="E131">
            <v>211</v>
          </cell>
        </row>
        <row r="132">
          <cell r="C132" t="str">
            <v>SA-PY2b.2</v>
          </cell>
          <cell r="D132" t="str">
            <v>Dotación de muebles y equipos de oficinas para todas las Sedes.</v>
          </cell>
          <cell r="E132">
            <v>211</v>
          </cell>
        </row>
        <row r="133">
          <cell r="C133" t="str">
            <v>SA-PY2b.3</v>
          </cell>
          <cell r="D133" t="str">
            <v>Adquisición bibliografía.</v>
          </cell>
          <cell r="E133">
            <v>211</v>
          </cell>
        </row>
        <row r="134">
          <cell r="C134" t="str">
            <v>SA-PY2b.4</v>
          </cell>
          <cell r="D134" t="str">
            <v xml:space="preserve"> Mantenimiento de Equipos de Laboratorio,  Muebles, accesorios y equipos de Oficina de todas las sedes.</v>
          </cell>
          <cell r="E134">
            <v>211</v>
          </cell>
        </row>
        <row r="135">
          <cell r="C135" t="str">
            <v>SA-PY2b.5</v>
          </cell>
          <cell r="D135" t="str">
            <v>Dotación de elementos de aseo y cafetería.</v>
          </cell>
          <cell r="E135">
            <v>211</v>
          </cell>
        </row>
        <row r="136">
          <cell r="C136" t="str">
            <v>SA-PY2b.6</v>
          </cell>
          <cell r="D136" t="str">
            <v>Dotación, renovación de Software y licencias.</v>
          </cell>
          <cell r="E136">
            <v>211</v>
          </cell>
        </row>
        <row r="137">
          <cell r="C137" t="str">
            <v>SA-PY2b.7</v>
          </cell>
          <cell r="D137" t="str">
            <v>Contratación personal para mantenimiento CTIC.</v>
          </cell>
          <cell r="E137">
            <v>211</v>
          </cell>
        </row>
        <row r="138">
          <cell r="C138" t="str">
            <v>SA-PY2c.1</v>
          </cell>
          <cell r="D138" t="str">
            <v xml:space="preserve">Implementación  plataforma LCMS en la Usco para aumentar la tasa de cobertura bruta en la educación superior en el Departamento del Huila”, </v>
          </cell>
          <cell r="E138" t="str">
            <v>520-2</v>
          </cell>
        </row>
        <row r="139">
          <cell r="C139" t="str">
            <v>SA-PY3.1</v>
          </cell>
          <cell r="D139" t="str">
            <v>Desarrollo de las actividades Gestión Ambiental y  vinculación personal del Proyecto.</v>
          </cell>
          <cell r="E139">
            <v>510</v>
          </cell>
        </row>
        <row r="140">
          <cell r="C140" t="str">
            <v>SA-PY3.2</v>
          </cell>
          <cell r="D140" t="str">
            <v>Actualización y desarrollo del Sistema de Gestión de Calidad con el Plan de Desarrollo y vinculación personal del Proyecto.</v>
          </cell>
          <cell r="E140">
            <v>510</v>
          </cell>
        </row>
        <row r="141">
          <cell r="C141" t="str">
            <v>SA-PY3.3</v>
          </cell>
          <cell r="D141" t="str">
            <v>Afiliación y Auditoría de seguimiento de la Certificación ISO 9001:2008 NTCGP 1000:2009.</v>
          </cell>
          <cell r="E141">
            <v>510</v>
          </cell>
        </row>
        <row r="142">
          <cell r="C142" t="str">
            <v>SA-PY3.4</v>
          </cell>
          <cell r="D142" t="str">
            <v xml:space="preserve"> Gestión de la estructura academico-administrativa y financiera.</v>
          </cell>
          <cell r="E142">
            <v>510</v>
          </cell>
        </row>
        <row r="143">
          <cell r="C143" t="str">
            <v>SA-PY5.1</v>
          </cell>
          <cell r="D143" t="str">
            <v>Elaboración de estudio de factibilidad ténico-financiero de la modernización académico administrativa.</v>
          </cell>
          <cell r="E143">
            <v>510</v>
          </cell>
          <cell r="I143">
            <v>50000000</v>
          </cell>
        </row>
        <row r="144">
          <cell r="C144" t="str">
            <v>SA-PY7.1</v>
          </cell>
          <cell r="D144" t="str">
            <v>Ejecución Plan de Capacitación para el personal Administrativo y de Trabajadores Oficiales.</v>
          </cell>
          <cell r="E144">
            <v>310</v>
          </cell>
        </row>
        <row r="145">
          <cell r="W145">
            <v>6919243628</v>
          </cell>
          <cell r="X145">
            <v>2967703189</v>
          </cell>
          <cell r="Y145">
            <v>3951540439</v>
          </cell>
        </row>
      </sheetData>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D63"/>
  <sheetViews>
    <sheetView workbookViewId="0">
      <selection activeCell="F18" sqref="F18"/>
    </sheetView>
  </sheetViews>
  <sheetFormatPr baseColWidth="10" defaultRowHeight="15" x14ac:dyDescent="0.25"/>
  <cols>
    <col min="2" max="2" width="14.28515625" customWidth="1"/>
    <col min="3" max="3" width="21" customWidth="1"/>
    <col min="4" max="4" width="18.28515625" customWidth="1"/>
  </cols>
  <sheetData>
    <row r="4" spans="2:4" ht="15.75" x14ac:dyDescent="0.25">
      <c r="B4" s="108" t="s">
        <v>461</v>
      </c>
      <c r="C4" s="108" t="s">
        <v>462</v>
      </c>
      <c r="D4" s="108" t="s">
        <v>463</v>
      </c>
    </row>
    <row r="5" spans="2:4" x14ac:dyDescent="0.25">
      <c r="B5" s="182"/>
      <c r="C5" s="189" t="s">
        <v>464</v>
      </c>
      <c r="D5" s="185" t="s">
        <v>465</v>
      </c>
    </row>
    <row r="6" spans="2:4" x14ac:dyDescent="0.25">
      <c r="B6" s="183"/>
      <c r="C6" s="189"/>
      <c r="D6" s="186"/>
    </row>
    <row r="7" spans="2:4" x14ac:dyDescent="0.25">
      <c r="B7" s="184"/>
      <c r="C7" s="189"/>
      <c r="D7" s="187"/>
    </row>
    <row r="8" spans="2:4" x14ac:dyDescent="0.25">
      <c r="B8" s="182"/>
      <c r="C8" s="188" t="s">
        <v>466</v>
      </c>
      <c r="D8" s="185" t="s">
        <v>467</v>
      </c>
    </row>
    <row r="9" spans="2:4" x14ac:dyDescent="0.25">
      <c r="B9" s="183"/>
      <c r="C9" s="188"/>
      <c r="D9" s="186"/>
    </row>
    <row r="10" spans="2:4" x14ac:dyDescent="0.25">
      <c r="B10" s="184"/>
      <c r="C10" s="188"/>
      <c r="D10" s="187"/>
    </row>
    <row r="11" spans="2:4" ht="21.75" customHeight="1" x14ac:dyDescent="0.25">
      <c r="B11" s="182"/>
      <c r="C11" s="185" t="s">
        <v>468</v>
      </c>
      <c r="D11" s="185" t="s">
        <v>469</v>
      </c>
    </row>
    <row r="12" spans="2:4" ht="21.75" customHeight="1" x14ac:dyDescent="0.25">
      <c r="B12" s="183"/>
      <c r="C12" s="186"/>
      <c r="D12" s="186"/>
    </row>
    <row r="13" spans="2:4" ht="21.75" customHeight="1" x14ac:dyDescent="0.25">
      <c r="B13" s="184"/>
      <c r="C13" s="187"/>
      <c r="D13" s="187"/>
    </row>
    <row r="14" spans="2:4" ht="21" customHeight="1" x14ac:dyDescent="0.25">
      <c r="B14" s="182"/>
      <c r="C14" s="188" t="s">
        <v>470</v>
      </c>
      <c r="D14" s="185" t="s">
        <v>471</v>
      </c>
    </row>
    <row r="15" spans="2:4" ht="21" customHeight="1" x14ac:dyDescent="0.25">
      <c r="B15" s="183"/>
      <c r="C15" s="188"/>
      <c r="D15" s="186"/>
    </row>
    <row r="16" spans="2:4" ht="21" customHeight="1" x14ac:dyDescent="0.25">
      <c r="B16" s="184"/>
      <c r="C16" s="188"/>
      <c r="D16" s="187"/>
    </row>
    <row r="18" spans="2:4" ht="15.75" x14ac:dyDescent="0.25">
      <c r="B18" s="108" t="s">
        <v>461</v>
      </c>
      <c r="C18" s="108" t="s">
        <v>462</v>
      </c>
      <c r="D18" s="108" t="s">
        <v>463</v>
      </c>
    </row>
    <row r="19" spans="2:4" x14ac:dyDescent="0.25">
      <c r="B19" s="182"/>
      <c r="C19" s="189" t="s">
        <v>491</v>
      </c>
      <c r="D19" s="185" t="s">
        <v>465</v>
      </c>
    </row>
    <row r="20" spans="2:4" x14ac:dyDescent="0.25">
      <c r="B20" s="183"/>
      <c r="C20" s="189"/>
      <c r="D20" s="186"/>
    </row>
    <row r="21" spans="2:4" x14ac:dyDescent="0.25">
      <c r="B21" s="184"/>
      <c r="C21" s="189"/>
      <c r="D21" s="187"/>
    </row>
    <row r="22" spans="2:4" x14ac:dyDescent="0.25">
      <c r="B22" s="182"/>
      <c r="C22" s="188" t="s">
        <v>492</v>
      </c>
      <c r="D22" s="185" t="s">
        <v>467</v>
      </c>
    </row>
    <row r="23" spans="2:4" x14ac:dyDescent="0.25">
      <c r="B23" s="183"/>
      <c r="C23" s="188"/>
      <c r="D23" s="186"/>
    </row>
    <row r="24" spans="2:4" x14ac:dyDescent="0.25">
      <c r="B24" s="184"/>
      <c r="C24" s="188"/>
      <c r="D24" s="187"/>
    </row>
    <row r="25" spans="2:4" x14ac:dyDescent="0.25">
      <c r="B25" s="182"/>
      <c r="C25" s="185" t="s">
        <v>493</v>
      </c>
      <c r="D25" s="185" t="s">
        <v>469</v>
      </c>
    </row>
    <row r="26" spans="2:4" x14ac:dyDescent="0.25">
      <c r="B26" s="183"/>
      <c r="C26" s="186"/>
      <c r="D26" s="186"/>
    </row>
    <row r="27" spans="2:4" x14ac:dyDescent="0.25">
      <c r="B27" s="184"/>
      <c r="C27" s="187"/>
      <c r="D27" s="187"/>
    </row>
    <row r="28" spans="2:4" x14ac:dyDescent="0.25">
      <c r="B28" s="182"/>
      <c r="C28" s="188" t="s">
        <v>494</v>
      </c>
      <c r="D28" s="185" t="s">
        <v>471</v>
      </c>
    </row>
    <row r="29" spans="2:4" x14ac:dyDescent="0.25">
      <c r="B29" s="183"/>
      <c r="C29" s="188"/>
      <c r="D29" s="186"/>
    </row>
    <row r="30" spans="2:4" x14ac:dyDescent="0.25">
      <c r="B30" s="184"/>
      <c r="C30" s="188"/>
      <c r="D30" s="187"/>
    </row>
    <row r="33" spans="2:4" ht="15.75" x14ac:dyDescent="0.25">
      <c r="B33" s="108" t="s">
        <v>461</v>
      </c>
      <c r="C33" s="108" t="s">
        <v>462</v>
      </c>
      <c r="D33" s="108" t="s">
        <v>463</v>
      </c>
    </row>
    <row r="34" spans="2:4" x14ac:dyDescent="0.25">
      <c r="B34" s="182"/>
      <c r="C34" s="180" t="s">
        <v>495</v>
      </c>
      <c r="D34" s="185" t="s">
        <v>465</v>
      </c>
    </row>
    <row r="35" spans="2:4" x14ac:dyDescent="0.25">
      <c r="B35" s="183"/>
      <c r="C35" s="180"/>
      <c r="D35" s="186"/>
    </row>
    <row r="36" spans="2:4" x14ac:dyDescent="0.25">
      <c r="B36" s="184"/>
      <c r="C36" s="180"/>
      <c r="D36" s="187"/>
    </row>
    <row r="37" spans="2:4" x14ac:dyDescent="0.25">
      <c r="B37" s="182"/>
      <c r="C37" s="181" t="s">
        <v>496</v>
      </c>
      <c r="D37" s="185" t="s">
        <v>467</v>
      </c>
    </row>
    <row r="38" spans="2:4" x14ac:dyDescent="0.25">
      <c r="B38" s="183"/>
      <c r="C38" s="181"/>
      <c r="D38" s="186"/>
    </row>
    <row r="39" spans="2:4" x14ac:dyDescent="0.25">
      <c r="B39" s="184"/>
      <c r="C39" s="181"/>
      <c r="D39" s="187"/>
    </row>
    <row r="40" spans="2:4" x14ac:dyDescent="0.25">
      <c r="B40" s="182"/>
      <c r="C40" s="181" t="s">
        <v>497</v>
      </c>
      <c r="D40" s="185" t="s">
        <v>469</v>
      </c>
    </row>
    <row r="41" spans="2:4" x14ac:dyDescent="0.25">
      <c r="B41" s="183"/>
      <c r="C41" s="181"/>
      <c r="D41" s="186"/>
    </row>
    <row r="42" spans="2:4" x14ac:dyDescent="0.25">
      <c r="B42" s="184"/>
      <c r="C42" s="181"/>
      <c r="D42" s="187"/>
    </row>
    <row r="43" spans="2:4" x14ac:dyDescent="0.25">
      <c r="B43" s="182"/>
      <c r="C43" s="181" t="s">
        <v>498</v>
      </c>
      <c r="D43" s="185" t="s">
        <v>471</v>
      </c>
    </row>
    <row r="44" spans="2:4" x14ac:dyDescent="0.25">
      <c r="B44" s="183"/>
      <c r="C44" s="181"/>
      <c r="D44" s="186"/>
    </row>
    <row r="45" spans="2:4" x14ac:dyDescent="0.25">
      <c r="B45" s="184"/>
      <c r="C45" s="181"/>
      <c r="D45" s="187"/>
    </row>
    <row r="48" spans="2:4" x14ac:dyDescent="0.25">
      <c r="B48" s="133" t="s">
        <v>461</v>
      </c>
      <c r="C48" s="133" t="s">
        <v>462</v>
      </c>
      <c r="D48" s="133" t="s">
        <v>463</v>
      </c>
    </row>
    <row r="49" spans="2:4" x14ac:dyDescent="0.25">
      <c r="B49" s="180"/>
      <c r="C49" s="180" t="s">
        <v>499</v>
      </c>
      <c r="D49" s="181" t="s">
        <v>465</v>
      </c>
    </row>
    <row r="50" spans="2:4" x14ac:dyDescent="0.25">
      <c r="B50" s="180"/>
      <c r="C50" s="180"/>
      <c r="D50" s="181"/>
    </row>
    <row r="51" spans="2:4" x14ac:dyDescent="0.25">
      <c r="B51" s="180"/>
      <c r="C51" s="180"/>
      <c r="D51" s="181"/>
    </row>
    <row r="52" spans="2:4" ht="18.75" customHeight="1" x14ac:dyDescent="0.25">
      <c r="B52" s="180"/>
      <c r="C52" s="181" t="s">
        <v>500</v>
      </c>
      <c r="D52" s="181" t="s">
        <v>467</v>
      </c>
    </row>
    <row r="53" spans="2:4" ht="18.75" customHeight="1" x14ac:dyDescent="0.25">
      <c r="B53" s="180"/>
      <c r="C53" s="181"/>
      <c r="D53" s="181"/>
    </row>
    <row r="54" spans="2:4" ht="18.75" customHeight="1" x14ac:dyDescent="0.25">
      <c r="B54" s="180"/>
      <c r="C54" s="181"/>
      <c r="D54" s="181"/>
    </row>
    <row r="55" spans="2:4" ht="17.25" customHeight="1" x14ac:dyDescent="0.25">
      <c r="B55" s="180"/>
      <c r="C55" s="181" t="s">
        <v>501</v>
      </c>
      <c r="D55" s="181" t="s">
        <v>469</v>
      </c>
    </row>
    <row r="56" spans="2:4" ht="17.25" customHeight="1" x14ac:dyDescent="0.25">
      <c r="B56" s="180"/>
      <c r="C56" s="181"/>
      <c r="D56" s="181"/>
    </row>
    <row r="57" spans="2:4" ht="17.25" customHeight="1" x14ac:dyDescent="0.25">
      <c r="B57" s="180"/>
      <c r="C57" s="181"/>
      <c r="D57" s="181"/>
    </row>
    <row r="58" spans="2:4" ht="17.25" customHeight="1" x14ac:dyDescent="0.25">
      <c r="B58" s="180"/>
      <c r="C58" s="181" t="s">
        <v>502</v>
      </c>
      <c r="D58" s="181" t="s">
        <v>471</v>
      </c>
    </row>
    <row r="59" spans="2:4" ht="17.25" customHeight="1" x14ac:dyDescent="0.25">
      <c r="B59" s="180"/>
      <c r="C59" s="181"/>
      <c r="D59" s="181"/>
    </row>
    <row r="60" spans="2:4" ht="17.25" customHeight="1" x14ac:dyDescent="0.25">
      <c r="B60" s="180"/>
      <c r="C60" s="181"/>
      <c r="D60" s="181"/>
    </row>
    <row r="61" spans="2:4" ht="18.75" customHeight="1" x14ac:dyDescent="0.25">
      <c r="B61" s="180"/>
      <c r="C61" s="180" t="s">
        <v>503</v>
      </c>
      <c r="D61" s="181" t="s">
        <v>504</v>
      </c>
    </row>
    <row r="62" spans="2:4" ht="18.75" customHeight="1" x14ac:dyDescent="0.25">
      <c r="B62" s="180"/>
      <c r="C62" s="180"/>
      <c r="D62" s="181"/>
    </row>
    <row r="63" spans="2:4" ht="18.75" customHeight="1" x14ac:dyDescent="0.25">
      <c r="B63" s="180"/>
      <c r="C63" s="180"/>
      <c r="D63" s="181"/>
    </row>
  </sheetData>
  <mergeCells count="51">
    <mergeCell ref="B11:B13"/>
    <mergeCell ref="C11:C13"/>
    <mergeCell ref="D11:D13"/>
    <mergeCell ref="B14:B16"/>
    <mergeCell ref="C14:C16"/>
    <mergeCell ref="D14:D16"/>
    <mergeCell ref="B5:B7"/>
    <mergeCell ref="C5:C7"/>
    <mergeCell ref="D5:D7"/>
    <mergeCell ref="B8:B10"/>
    <mergeCell ref="C8:C10"/>
    <mergeCell ref="D8:D10"/>
    <mergeCell ref="B19:B21"/>
    <mergeCell ref="C19:C21"/>
    <mergeCell ref="D19:D21"/>
    <mergeCell ref="B22:B24"/>
    <mergeCell ref="C22:C24"/>
    <mergeCell ref="D22:D24"/>
    <mergeCell ref="B25:B27"/>
    <mergeCell ref="C25:C27"/>
    <mergeCell ref="D25:D27"/>
    <mergeCell ref="B28:B30"/>
    <mergeCell ref="C28:C30"/>
    <mergeCell ref="D28:D30"/>
    <mergeCell ref="B34:B36"/>
    <mergeCell ref="C34:C36"/>
    <mergeCell ref="D34:D36"/>
    <mergeCell ref="B37:B39"/>
    <mergeCell ref="C37:C39"/>
    <mergeCell ref="D37:D39"/>
    <mergeCell ref="B40:B42"/>
    <mergeCell ref="C40:C42"/>
    <mergeCell ref="D40:D42"/>
    <mergeCell ref="B43:B45"/>
    <mergeCell ref="C43:C45"/>
    <mergeCell ref="D43:D45"/>
    <mergeCell ref="B49:B51"/>
    <mergeCell ref="C49:C51"/>
    <mergeCell ref="D49:D51"/>
    <mergeCell ref="B52:B54"/>
    <mergeCell ref="C52:C54"/>
    <mergeCell ref="D52:D54"/>
    <mergeCell ref="B61:B63"/>
    <mergeCell ref="C61:C63"/>
    <mergeCell ref="D61:D63"/>
    <mergeCell ref="B55:B57"/>
    <mergeCell ref="C55:C57"/>
    <mergeCell ref="D55:D57"/>
    <mergeCell ref="B58:B60"/>
    <mergeCell ref="C58:C60"/>
    <mergeCell ref="D58:D6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V32"/>
  <sheetViews>
    <sheetView showGridLines="0" tabSelected="1" zoomScale="80" zoomScaleNormal="80" zoomScalePageLayoutView="50" workbookViewId="0">
      <pane xSplit="3" ySplit="7" topLeftCell="L8" activePane="bottomRight" state="frozen"/>
      <selection activeCell="A4" sqref="A4:A25"/>
      <selection pane="topRight" activeCell="A4" sqref="A4:A25"/>
      <selection pane="bottomLeft" activeCell="A4" sqref="A4:A25"/>
      <selection pane="bottomRight" activeCell="U8" sqref="U8"/>
    </sheetView>
  </sheetViews>
  <sheetFormatPr baseColWidth="10" defaultRowHeight="15" x14ac:dyDescent="0.25"/>
  <cols>
    <col min="1" max="1" width="12.28515625" customWidth="1"/>
    <col min="2" max="2" width="23" customWidth="1"/>
    <col min="3" max="3" width="8.85546875" customWidth="1"/>
    <col min="4" max="4" width="51.42578125" customWidth="1"/>
    <col min="5" max="5" width="6.28515625" customWidth="1"/>
    <col min="6" max="8" width="14.28515625" customWidth="1"/>
    <col min="9" max="9" width="17.28515625" customWidth="1"/>
    <col min="10" max="10" width="16.28515625" customWidth="1"/>
    <col min="11" max="11" width="14.28515625" customWidth="1"/>
    <col min="12" max="18" width="11.42578125" customWidth="1"/>
    <col min="21" max="21" width="13.140625" customWidth="1"/>
    <col min="22" max="22" width="85.28515625" customWidth="1"/>
  </cols>
  <sheetData>
    <row r="1" spans="1:22" ht="15.75" x14ac:dyDescent="0.25">
      <c r="A1" s="205"/>
      <c r="B1" s="206" t="s">
        <v>369</v>
      </c>
      <c r="C1" s="206"/>
      <c r="D1" s="206"/>
      <c r="E1" s="206"/>
      <c r="F1" s="206"/>
      <c r="G1" s="206"/>
      <c r="H1" s="206"/>
      <c r="I1" s="206"/>
      <c r="J1" s="205"/>
      <c r="K1" s="205"/>
      <c r="L1" s="205"/>
      <c r="M1" s="211" t="str">
        <f>B1</f>
        <v>UNIVERSIDAD SURCOLOMBIANA</v>
      </c>
      <c r="N1" s="211"/>
      <c r="O1" s="211"/>
      <c r="P1" s="211"/>
      <c r="Q1" s="211"/>
      <c r="R1" s="211"/>
      <c r="S1" s="211"/>
      <c r="T1" s="211"/>
      <c r="U1" s="211"/>
      <c r="V1" s="205"/>
    </row>
    <row r="2" spans="1:22" ht="15.75" x14ac:dyDescent="0.25">
      <c r="A2" s="205"/>
      <c r="B2" s="206" t="s">
        <v>370</v>
      </c>
      <c r="C2" s="206"/>
      <c r="D2" s="206"/>
      <c r="E2" s="206"/>
      <c r="F2" s="206"/>
      <c r="G2" s="206"/>
      <c r="H2" s="206"/>
      <c r="I2" s="206"/>
      <c r="J2" s="205"/>
      <c r="K2" s="205"/>
      <c r="L2" s="205"/>
      <c r="M2" s="211" t="str">
        <f>B2</f>
        <v>OFICINA DE PLANEACIÓN</v>
      </c>
      <c r="N2" s="211"/>
      <c r="O2" s="211"/>
      <c r="P2" s="211"/>
      <c r="Q2" s="211"/>
      <c r="R2" s="211"/>
      <c r="S2" s="211"/>
      <c r="T2" s="211"/>
      <c r="U2" s="211"/>
      <c r="V2" s="205"/>
    </row>
    <row r="3" spans="1:22" ht="15.75" x14ac:dyDescent="0.25">
      <c r="A3" s="205"/>
      <c r="B3" s="207" t="s">
        <v>371</v>
      </c>
      <c r="C3" s="207"/>
      <c r="D3" s="207"/>
      <c r="E3" s="207"/>
      <c r="F3" s="207"/>
      <c r="G3" s="207"/>
      <c r="H3" s="207"/>
      <c r="I3" s="207"/>
      <c r="J3" s="205"/>
      <c r="K3" s="205"/>
      <c r="L3" s="205"/>
      <c r="M3" s="212" t="str">
        <f>B3</f>
        <v>SEGUIMIENTO AL PLAN DE DESARROLLO</v>
      </c>
      <c r="N3" s="212"/>
      <c r="O3" s="212"/>
      <c r="P3" s="212"/>
      <c r="Q3" s="212"/>
      <c r="R3" s="212"/>
      <c r="S3" s="212"/>
      <c r="T3" s="212"/>
      <c r="U3" s="212"/>
      <c r="V3" s="205"/>
    </row>
    <row r="4" spans="1:22" ht="15.75" x14ac:dyDescent="0.25">
      <c r="A4" s="85" t="s">
        <v>372</v>
      </c>
      <c r="B4" s="210" t="s">
        <v>373</v>
      </c>
      <c r="C4" s="210"/>
      <c r="D4" s="85" t="s">
        <v>374</v>
      </c>
      <c r="E4" s="210">
        <v>1</v>
      </c>
      <c r="F4" s="210"/>
      <c r="G4" s="206" t="s">
        <v>375</v>
      </c>
      <c r="H4" s="206"/>
      <c r="I4" s="207">
        <v>2016</v>
      </c>
      <c r="J4" s="207"/>
      <c r="K4" s="207"/>
      <c r="L4" s="83" t="s">
        <v>372</v>
      </c>
      <c r="M4" s="210" t="str">
        <f>B4</f>
        <v>ES-PLA-FO-04</v>
      </c>
      <c r="N4" s="210"/>
      <c r="O4" s="210"/>
      <c r="P4" s="206" t="str">
        <f>D4</f>
        <v>VERSION</v>
      </c>
      <c r="Q4" s="206"/>
      <c r="R4" s="210">
        <f>E4</f>
        <v>1</v>
      </c>
      <c r="S4" s="210"/>
      <c r="T4" s="206" t="str">
        <f>G4</f>
        <v>VIGENCIA</v>
      </c>
      <c r="U4" s="206"/>
      <c r="V4" s="86">
        <f>I4</f>
        <v>2016</v>
      </c>
    </row>
    <row r="5" spans="1:22" ht="15" customHeight="1" x14ac:dyDescent="0.25">
      <c r="A5" s="240" t="s">
        <v>378</v>
      </c>
      <c r="B5" s="241"/>
      <c r="C5" s="242" t="s">
        <v>377</v>
      </c>
      <c r="D5" s="243"/>
      <c r="E5" s="244"/>
      <c r="F5" s="245"/>
      <c r="G5" s="246"/>
      <c r="H5" s="247"/>
      <c r="I5" s="238" t="s">
        <v>0</v>
      </c>
      <c r="J5" s="209" t="s">
        <v>1</v>
      </c>
      <c r="K5" s="209" t="s">
        <v>2</v>
      </c>
      <c r="L5" s="217" t="s">
        <v>3</v>
      </c>
      <c r="M5" s="217"/>
      <c r="N5" s="217"/>
      <c r="O5" s="217"/>
      <c r="P5" s="217"/>
      <c r="Q5" s="217"/>
      <c r="R5" s="217" t="s">
        <v>4</v>
      </c>
      <c r="S5" s="248" t="s">
        <v>5</v>
      </c>
      <c r="T5" s="249" t="s">
        <v>6</v>
      </c>
      <c r="U5" s="248" t="s">
        <v>7</v>
      </c>
      <c r="V5" s="213" t="s">
        <v>8</v>
      </c>
    </row>
    <row r="6" spans="1:22" ht="28.5" customHeight="1" x14ac:dyDescent="0.25">
      <c r="A6" s="208" t="s">
        <v>9</v>
      </c>
      <c r="B6" s="208" t="s">
        <v>10</v>
      </c>
      <c r="C6" s="234" t="s">
        <v>11</v>
      </c>
      <c r="D6" s="208" t="s">
        <v>12</v>
      </c>
      <c r="E6" s="236" t="s">
        <v>13</v>
      </c>
      <c r="F6" s="229" t="s">
        <v>14</v>
      </c>
      <c r="G6" s="229" t="s">
        <v>15</v>
      </c>
      <c r="H6" s="229" t="s">
        <v>16</v>
      </c>
      <c r="I6" s="239"/>
      <c r="J6" s="209"/>
      <c r="K6" s="209"/>
      <c r="L6" s="217" t="s">
        <v>363</v>
      </c>
      <c r="M6" s="217"/>
      <c r="N6" s="217" t="s">
        <v>364</v>
      </c>
      <c r="O6" s="217"/>
      <c r="P6" s="217" t="s">
        <v>365</v>
      </c>
      <c r="Q6" s="217"/>
      <c r="R6" s="217"/>
      <c r="S6" s="248"/>
      <c r="T6" s="249"/>
      <c r="U6" s="248"/>
      <c r="V6" s="213"/>
    </row>
    <row r="7" spans="1:22" ht="23.25" customHeight="1" x14ac:dyDescent="0.25">
      <c r="A7" s="208"/>
      <c r="B7" s="208"/>
      <c r="C7" s="235"/>
      <c r="D7" s="208"/>
      <c r="E7" s="237"/>
      <c r="F7" s="230"/>
      <c r="G7" s="230"/>
      <c r="H7" s="230"/>
      <c r="I7" s="218" t="s">
        <v>17</v>
      </c>
      <c r="J7" s="219"/>
      <c r="K7" s="220"/>
      <c r="L7" s="1" t="s">
        <v>18</v>
      </c>
      <c r="M7" s="1" t="s">
        <v>19</v>
      </c>
      <c r="N7" s="1" t="s">
        <v>18</v>
      </c>
      <c r="O7" s="1" t="s">
        <v>19</v>
      </c>
      <c r="P7" s="1" t="s">
        <v>18</v>
      </c>
      <c r="Q7" s="1" t="s">
        <v>19</v>
      </c>
      <c r="R7" s="217"/>
      <c r="S7" s="203" t="s">
        <v>20</v>
      </c>
      <c r="T7" s="203"/>
      <c r="U7" s="203"/>
      <c r="V7" s="213"/>
    </row>
    <row r="8" spans="1:22" ht="57" customHeight="1" x14ac:dyDescent="0.25">
      <c r="A8" s="214" t="s">
        <v>21</v>
      </c>
      <c r="B8" s="223" t="s">
        <v>22</v>
      </c>
      <c r="C8" s="2" t="s">
        <v>23</v>
      </c>
      <c r="D8" s="3" t="s">
        <v>24</v>
      </c>
      <c r="E8" s="4">
        <v>510</v>
      </c>
      <c r="F8" s="5" t="s">
        <v>25</v>
      </c>
      <c r="G8" s="231">
        <v>3450</v>
      </c>
      <c r="H8" s="231" t="s">
        <v>62</v>
      </c>
      <c r="I8" s="6">
        <v>44000000</v>
      </c>
      <c r="J8" s="6">
        <v>43837588</v>
      </c>
      <c r="K8" s="7">
        <f>I8-J8</f>
        <v>162412</v>
      </c>
      <c r="L8" s="8"/>
      <c r="M8" s="101">
        <f t="shared" ref="M8:M29" si="0">IFERROR((L8/G8),0)</f>
        <v>0</v>
      </c>
      <c r="N8" s="8"/>
      <c r="O8" s="101">
        <f>IFERROR((N8/G8),0)</f>
        <v>0</v>
      </c>
      <c r="P8" s="8"/>
      <c r="Q8" s="101">
        <f>IFERROR((P8/G8),0)</f>
        <v>0</v>
      </c>
      <c r="R8" s="98">
        <v>0.55000000000000004</v>
      </c>
      <c r="S8" s="102">
        <f>IFERROR((J8/I8),0)</f>
        <v>0.99630881818181816</v>
      </c>
      <c r="T8" s="136">
        <f>M8+O8+Q8</f>
        <v>0</v>
      </c>
      <c r="U8" s="136">
        <f>SIS8*T8</f>
        <v>0</v>
      </c>
      <c r="V8" s="9" t="s">
        <v>398</v>
      </c>
    </row>
    <row r="9" spans="1:22" ht="52.5" customHeight="1" x14ac:dyDescent="0.25">
      <c r="A9" s="215"/>
      <c r="B9" s="224"/>
      <c r="C9" s="2" t="s">
        <v>26</v>
      </c>
      <c r="D9" s="3" t="s">
        <v>27</v>
      </c>
      <c r="E9" s="4">
        <v>510</v>
      </c>
      <c r="F9" s="5" t="s">
        <v>28</v>
      </c>
      <c r="G9" s="232"/>
      <c r="H9" s="232"/>
      <c r="I9" s="6">
        <v>58854378</v>
      </c>
      <c r="J9" s="6">
        <v>54854378</v>
      </c>
      <c r="K9" s="7">
        <f t="shared" ref="K9:K29" si="1">I9-J9</f>
        <v>4000000</v>
      </c>
      <c r="L9" s="8"/>
      <c r="M9" s="101">
        <f t="shared" si="0"/>
        <v>0</v>
      </c>
      <c r="N9" s="8"/>
      <c r="O9" s="101">
        <f t="shared" ref="O9:O29" si="2">IFERROR((N9/G9),0)</f>
        <v>0</v>
      </c>
      <c r="P9" s="8"/>
      <c r="Q9" s="101">
        <f t="shared" ref="Q9:Q29" si="3">IFERROR((P9/G9),0)</f>
        <v>0</v>
      </c>
      <c r="R9" s="99">
        <v>0.65</v>
      </c>
      <c r="S9" s="136">
        <f t="shared" ref="S9:S29" si="4">IFERROR((J9/I9),0)</f>
        <v>0.93203564227626368</v>
      </c>
      <c r="T9" s="136">
        <f t="shared" ref="T9:T29" si="5">M9+O9+Q9</f>
        <v>0</v>
      </c>
      <c r="U9" s="136">
        <f t="shared" ref="U9:U29" si="6">SIS9*T9</f>
        <v>0</v>
      </c>
      <c r="V9" s="9" t="s">
        <v>399</v>
      </c>
    </row>
    <row r="10" spans="1:22" ht="42.75" customHeight="1" x14ac:dyDescent="0.25">
      <c r="A10" s="215"/>
      <c r="B10" s="225"/>
      <c r="C10" s="2" t="s">
        <v>29</v>
      </c>
      <c r="D10" s="3" t="s">
        <v>30</v>
      </c>
      <c r="E10" s="10">
        <v>510</v>
      </c>
      <c r="F10" s="5" t="s">
        <v>31</v>
      </c>
      <c r="G10" s="233"/>
      <c r="H10" s="233"/>
      <c r="I10" s="6">
        <v>31594219</v>
      </c>
      <c r="J10" s="6">
        <v>17594219</v>
      </c>
      <c r="K10" s="7">
        <f t="shared" si="1"/>
        <v>14000000</v>
      </c>
      <c r="L10" s="8"/>
      <c r="M10" s="101">
        <f t="shared" si="0"/>
        <v>0</v>
      </c>
      <c r="N10" s="8"/>
      <c r="O10" s="101">
        <f t="shared" si="2"/>
        <v>0</v>
      </c>
      <c r="P10" s="8"/>
      <c r="Q10" s="101">
        <f t="shared" si="3"/>
        <v>0</v>
      </c>
      <c r="R10" s="99">
        <v>0.5</v>
      </c>
      <c r="S10" s="136">
        <f t="shared" si="4"/>
        <v>0.55688095977305219</v>
      </c>
      <c r="T10" s="136">
        <f t="shared" si="5"/>
        <v>0</v>
      </c>
      <c r="U10" s="136">
        <f t="shared" si="6"/>
        <v>0</v>
      </c>
      <c r="V10" s="9" t="s">
        <v>396</v>
      </c>
    </row>
    <row r="11" spans="1:22" ht="62.25" customHeight="1" x14ac:dyDescent="0.25">
      <c r="A11" s="215"/>
      <c r="B11" s="11" t="s">
        <v>32</v>
      </c>
      <c r="C11" s="2" t="s">
        <v>33</v>
      </c>
      <c r="D11" s="3" t="s">
        <v>34</v>
      </c>
      <c r="E11" s="4">
        <v>510</v>
      </c>
      <c r="F11" s="5" t="s">
        <v>35</v>
      </c>
      <c r="G11" s="5">
        <v>3</v>
      </c>
      <c r="H11" s="5" t="s">
        <v>54</v>
      </c>
      <c r="I11" s="6">
        <v>39000000</v>
      </c>
      <c r="J11" s="6">
        <v>8073474</v>
      </c>
      <c r="K11" s="7">
        <f t="shared" si="1"/>
        <v>30926526</v>
      </c>
      <c r="L11" s="8"/>
      <c r="M11" s="101">
        <f t="shared" si="0"/>
        <v>0</v>
      </c>
      <c r="N11" s="8"/>
      <c r="O11" s="101">
        <f t="shared" si="2"/>
        <v>0</v>
      </c>
      <c r="P11" s="8"/>
      <c r="Q11" s="101">
        <f t="shared" si="3"/>
        <v>0</v>
      </c>
      <c r="R11" s="99">
        <v>0.5</v>
      </c>
      <c r="S11" s="136">
        <f t="shared" si="4"/>
        <v>0.20701215384615385</v>
      </c>
      <c r="T11" s="136">
        <f t="shared" si="5"/>
        <v>0</v>
      </c>
      <c r="U11" s="136">
        <f t="shared" si="6"/>
        <v>0</v>
      </c>
      <c r="V11" s="9" t="s">
        <v>397</v>
      </c>
    </row>
    <row r="12" spans="1:22" ht="63.75" customHeight="1" x14ac:dyDescent="0.25">
      <c r="A12" s="215"/>
      <c r="B12" s="226" t="s">
        <v>36</v>
      </c>
      <c r="C12" s="12" t="s">
        <v>37</v>
      </c>
      <c r="D12" s="72" t="s">
        <v>38</v>
      </c>
      <c r="E12" s="4">
        <v>310</v>
      </c>
      <c r="F12" s="5" t="s">
        <v>31</v>
      </c>
      <c r="G12" s="5">
        <v>40</v>
      </c>
      <c r="H12" s="5" t="s">
        <v>39</v>
      </c>
      <c r="I12" s="6">
        <v>178290131</v>
      </c>
      <c r="J12" s="6">
        <v>178290131</v>
      </c>
      <c r="K12" s="7">
        <f t="shared" si="1"/>
        <v>0</v>
      </c>
      <c r="L12" s="8"/>
      <c r="M12" s="101">
        <f t="shared" si="0"/>
        <v>0</v>
      </c>
      <c r="N12" s="8"/>
      <c r="O12" s="101">
        <f t="shared" si="2"/>
        <v>0</v>
      </c>
      <c r="P12" s="8"/>
      <c r="Q12" s="101">
        <f t="shared" si="3"/>
        <v>0</v>
      </c>
      <c r="R12" s="99">
        <v>0.6</v>
      </c>
      <c r="S12" s="136">
        <f t="shared" si="4"/>
        <v>1</v>
      </c>
      <c r="T12" s="136">
        <f t="shared" si="5"/>
        <v>0</v>
      </c>
      <c r="U12" s="136">
        <f t="shared" si="6"/>
        <v>0</v>
      </c>
      <c r="V12" s="9" t="s">
        <v>400</v>
      </c>
    </row>
    <row r="13" spans="1:22" ht="69.75" customHeight="1" x14ac:dyDescent="0.25">
      <c r="A13" s="215"/>
      <c r="B13" s="227"/>
      <c r="C13" s="2" t="s">
        <v>40</v>
      </c>
      <c r="D13" s="3" t="s">
        <v>41</v>
      </c>
      <c r="E13" s="4">
        <v>310</v>
      </c>
      <c r="F13" s="5" t="s">
        <v>42</v>
      </c>
      <c r="G13" s="5">
        <v>7</v>
      </c>
      <c r="H13" s="5" t="s">
        <v>39</v>
      </c>
      <c r="I13" s="6">
        <v>380000000</v>
      </c>
      <c r="J13" s="92">
        <v>122618195</v>
      </c>
      <c r="K13" s="7">
        <f t="shared" si="1"/>
        <v>257381805</v>
      </c>
      <c r="L13" s="8"/>
      <c r="M13" s="101">
        <f t="shared" si="0"/>
        <v>0</v>
      </c>
      <c r="N13" s="8"/>
      <c r="O13" s="101">
        <f t="shared" si="2"/>
        <v>0</v>
      </c>
      <c r="P13" s="8"/>
      <c r="Q13" s="101">
        <f t="shared" si="3"/>
        <v>0</v>
      </c>
      <c r="R13" s="99">
        <v>0.5</v>
      </c>
      <c r="S13" s="136">
        <f t="shared" si="4"/>
        <v>0.3226794605263158</v>
      </c>
      <c r="T13" s="136">
        <f t="shared" si="5"/>
        <v>0</v>
      </c>
      <c r="U13" s="136">
        <f t="shared" si="6"/>
        <v>0</v>
      </c>
      <c r="V13" s="9" t="s">
        <v>401</v>
      </c>
    </row>
    <row r="14" spans="1:22" ht="44.25" customHeight="1" x14ac:dyDescent="0.25">
      <c r="A14" s="215"/>
      <c r="B14" s="227"/>
      <c r="C14" s="2" t="s">
        <v>43</v>
      </c>
      <c r="D14" s="3" t="s">
        <v>44</v>
      </c>
      <c r="E14" s="4">
        <v>310</v>
      </c>
      <c r="F14" s="5" t="s">
        <v>31</v>
      </c>
      <c r="G14" s="5">
        <v>19</v>
      </c>
      <c r="H14" s="5" t="s">
        <v>39</v>
      </c>
      <c r="I14" s="6">
        <v>30000000</v>
      </c>
      <c r="J14" s="6">
        <v>30000000</v>
      </c>
      <c r="K14" s="7">
        <f t="shared" si="1"/>
        <v>0</v>
      </c>
      <c r="L14" s="8"/>
      <c r="M14" s="101">
        <f t="shared" si="0"/>
        <v>0</v>
      </c>
      <c r="N14" s="8"/>
      <c r="O14" s="101">
        <f t="shared" si="2"/>
        <v>0</v>
      </c>
      <c r="P14" s="8"/>
      <c r="Q14" s="101">
        <f t="shared" si="3"/>
        <v>0</v>
      </c>
      <c r="R14" s="99">
        <v>0.55000000000000004</v>
      </c>
      <c r="S14" s="136">
        <f t="shared" si="4"/>
        <v>1</v>
      </c>
      <c r="T14" s="136">
        <f t="shared" si="5"/>
        <v>0</v>
      </c>
      <c r="U14" s="136">
        <f t="shared" si="6"/>
        <v>0</v>
      </c>
      <c r="V14" s="9" t="s">
        <v>402</v>
      </c>
    </row>
    <row r="15" spans="1:22" ht="58.5" customHeight="1" x14ac:dyDescent="0.25">
      <c r="A15" s="215"/>
      <c r="B15" s="227"/>
      <c r="C15" s="2" t="s">
        <v>45</v>
      </c>
      <c r="D15" s="3" t="s">
        <v>46</v>
      </c>
      <c r="E15" s="4">
        <v>310</v>
      </c>
      <c r="F15" s="5" t="s">
        <v>31</v>
      </c>
      <c r="G15" s="5">
        <v>7</v>
      </c>
      <c r="H15" s="5" t="s">
        <v>47</v>
      </c>
      <c r="I15" s="6">
        <v>23240492</v>
      </c>
      <c r="J15" s="6">
        <v>23240492</v>
      </c>
      <c r="K15" s="7">
        <f t="shared" si="1"/>
        <v>0</v>
      </c>
      <c r="L15" s="8"/>
      <c r="M15" s="101">
        <f t="shared" si="0"/>
        <v>0</v>
      </c>
      <c r="N15" s="8"/>
      <c r="O15" s="101">
        <f t="shared" si="2"/>
        <v>0</v>
      </c>
      <c r="P15" s="8"/>
      <c r="Q15" s="101">
        <f t="shared" si="3"/>
        <v>0</v>
      </c>
      <c r="R15" s="99">
        <v>0.37</v>
      </c>
      <c r="S15" s="136">
        <f t="shared" si="4"/>
        <v>1</v>
      </c>
      <c r="T15" s="136">
        <f t="shared" si="5"/>
        <v>0</v>
      </c>
      <c r="U15" s="136">
        <f t="shared" si="6"/>
        <v>0</v>
      </c>
      <c r="V15" s="13" t="s">
        <v>403</v>
      </c>
    </row>
    <row r="16" spans="1:22" ht="30" x14ac:dyDescent="0.25">
      <c r="A16" s="215"/>
      <c r="B16" s="228"/>
      <c r="C16" s="93" t="s">
        <v>48</v>
      </c>
      <c r="D16" s="94" t="s">
        <v>49</v>
      </c>
      <c r="E16" s="95">
        <v>310</v>
      </c>
      <c r="F16" s="45" t="s">
        <v>31</v>
      </c>
      <c r="G16" s="5"/>
      <c r="H16" s="5"/>
      <c r="I16" s="6">
        <v>0</v>
      </c>
      <c r="J16" s="6">
        <v>0</v>
      </c>
      <c r="K16" s="7">
        <f t="shared" si="1"/>
        <v>0</v>
      </c>
      <c r="L16" s="8"/>
      <c r="M16" s="101">
        <f t="shared" si="0"/>
        <v>0</v>
      </c>
      <c r="N16" s="8"/>
      <c r="O16" s="101">
        <f t="shared" si="2"/>
        <v>0</v>
      </c>
      <c r="P16" s="8"/>
      <c r="Q16" s="101">
        <f t="shared" si="3"/>
        <v>0</v>
      </c>
      <c r="R16" s="99"/>
      <c r="S16" s="136">
        <f t="shared" si="4"/>
        <v>0</v>
      </c>
      <c r="T16" s="136">
        <f t="shared" si="5"/>
        <v>0</v>
      </c>
      <c r="U16" s="136">
        <f t="shared" si="6"/>
        <v>0</v>
      </c>
      <c r="V16" s="8"/>
    </row>
    <row r="17" spans="1:22" ht="96" customHeight="1" x14ac:dyDescent="0.25">
      <c r="A17" s="215"/>
      <c r="B17" s="223" t="s">
        <v>50</v>
      </c>
      <c r="C17" s="12" t="s">
        <v>51</v>
      </c>
      <c r="D17" s="3" t="s">
        <v>52</v>
      </c>
      <c r="E17" s="4">
        <v>510</v>
      </c>
      <c r="F17" s="5" t="s">
        <v>53</v>
      </c>
      <c r="G17" s="5">
        <v>22</v>
      </c>
      <c r="H17" s="5" t="s">
        <v>54</v>
      </c>
      <c r="I17" s="6">
        <v>367600000</v>
      </c>
      <c r="J17" s="6">
        <v>325522424</v>
      </c>
      <c r="K17" s="7">
        <f t="shared" si="1"/>
        <v>42077576</v>
      </c>
      <c r="L17" s="8"/>
      <c r="M17" s="101">
        <f t="shared" si="0"/>
        <v>0</v>
      </c>
      <c r="N17" s="8"/>
      <c r="O17" s="101">
        <f t="shared" si="2"/>
        <v>0</v>
      </c>
      <c r="P17" s="8"/>
      <c r="Q17" s="101">
        <f t="shared" si="3"/>
        <v>0</v>
      </c>
      <c r="R17" s="99">
        <v>0.55000000000000004</v>
      </c>
      <c r="S17" s="136">
        <f t="shared" si="4"/>
        <v>0.88553434167573453</v>
      </c>
      <c r="T17" s="136">
        <f t="shared" si="5"/>
        <v>0</v>
      </c>
      <c r="U17" s="136">
        <f t="shared" si="6"/>
        <v>0</v>
      </c>
      <c r="V17" s="9" t="s">
        <v>404</v>
      </c>
    </row>
    <row r="18" spans="1:22" ht="45.75" customHeight="1" x14ac:dyDescent="0.25">
      <c r="A18" s="215"/>
      <c r="B18" s="224"/>
      <c r="C18" s="2" t="s">
        <v>55</v>
      </c>
      <c r="D18" s="3" t="s">
        <v>56</v>
      </c>
      <c r="E18" s="4">
        <v>510</v>
      </c>
      <c r="F18" s="5" t="s">
        <v>31</v>
      </c>
      <c r="G18" s="5">
        <v>1800</v>
      </c>
      <c r="H18" s="5" t="s">
        <v>57</v>
      </c>
      <c r="I18" s="6">
        <v>100000000</v>
      </c>
      <c r="J18" s="6">
        <v>100000000</v>
      </c>
      <c r="K18" s="7">
        <f t="shared" si="1"/>
        <v>0</v>
      </c>
      <c r="L18" s="8"/>
      <c r="M18" s="101">
        <f t="shared" si="0"/>
        <v>0</v>
      </c>
      <c r="N18" s="8"/>
      <c r="O18" s="101">
        <f t="shared" si="2"/>
        <v>0</v>
      </c>
      <c r="P18" s="8"/>
      <c r="Q18" s="101">
        <f t="shared" si="3"/>
        <v>0</v>
      </c>
      <c r="R18" s="99">
        <v>0.6</v>
      </c>
      <c r="S18" s="136">
        <f t="shared" si="4"/>
        <v>1</v>
      </c>
      <c r="T18" s="136">
        <f t="shared" si="5"/>
        <v>0</v>
      </c>
      <c r="U18" s="136">
        <f t="shared" si="6"/>
        <v>0</v>
      </c>
      <c r="V18" s="9" t="s">
        <v>405</v>
      </c>
    </row>
    <row r="19" spans="1:22" ht="48.75" customHeight="1" x14ac:dyDescent="0.25">
      <c r="A19" s="215"/>
      <c r="B19" s="224"/>
      <c r="C19" s="2" t="s">
        <v>58</v>
      </c>
      <c r="D19" s="3" t="s">
        <v>59</v>
      </c>
      <c r="E19" s="4">
        <v>510</v>
      </c>
      <c r="F19" s="5" t="s">
        <v>31</v>
      </c>
      <c r="G19" s="5">
        <v>800</v>
      </c>
      <c r="H19" s="5" t="s">
        <v>57</v>
      </c>
      <c r="I19" s="6">
        <v>75092920</v>
      </c>
      <c r="J19" s="6">
        <v>75092920</v>
      </c>
      <c r="K19" s="7">
        <f t="shared" si="1"/>
        <v>0</v>
      </c>
      <c r="L19" s="8"/>
      <c r="M19" s="101">
        <f t="shared" si="0"/>
        <v>0</v>
      </c>
      <c r="N19" s="8"/>
      <c r="O19" s="101">
        <f t="shared" si="2"/>
        <v>0</v>
      </c>
      <c r="P19" s="8"/>
      <c r="Q19" s="101">
        <f t="shared" si="3"/>
        <v>0</v>
      </c>
      <c r="R19" s="99">
        <v>0.5</v>
      </c>
      <c r="S19" s="136">
        <f t="shared" si="4"/>
        <v>1</v>
      </c>
      <c r="T19" s="136">
        <f t="shared" si="5"/>
        <v>0</v>
      </c>
      <c r="U19" s="136">
        <f t="shared" si="6"/>
        <v>0</v>
      </c>
      <c r="V19" s="9" t="s">
        <v>406</v>
      </c>
    </row>
    <row r="20" spans="1:22" ht="37.5" customHeight="1" x14ac:dyDescent="0.25">
      <c r="A20" s="215"/>
      <c r="B20" s="224"/>
      <c r="C20" s="2" t="s">
        <v>60</v>
      </c>
      <c r="D20" s="3" t="s">
        <v>61</v>
      </c>
      <c r="E20" s="4">
        <v>510</v>
      </c>
      <c r="F20" s="5" t="s">
        <v>31</v>
      </c>
      <c r="G20" s="5">
        <v>800</v>
      </c>
      <c r="H20" s="5" t="s">
        <v>62</v>
      </c>
      <c r="I20" s="6">
        <v>103646000</v>
      </c>
      <c r="J20" s="6">
        <v>103646000</v>
      </c>
      <c r="K20" s="7">
        <f t="shared" si="1"/>
        <v>0</v>
      </c>
      <c r="L20" s="8"/>
      <c r="M20" s="101">
        <f t="shared" si="0"/>
        <v>0</v>
      </c>
      <c r="N20" s="8"/>
      <c r="O20" s="101">
        <f t="shared" si="2"/>
        <v>0</v>
      </c>
      <c r="P20" s="8"/>
      <c r="Q20" s="101">
        <f t="shared" si="3"/>
        <v>0</v>
      </c>
      <c r="R20" s="99">
        <v>0.55000000000000004</v>
      </c>
      <c r="S20" s="136">
        <f t="shared" si="4"/>
        <v>1</v>
      </c>
      <c r="T20" s="136">
        <f t="shared" si="5"/>
        <v>0</v>
      </c>
      <c r="U20" s="136">
        <f t="shared" si="6"/>
        <v>0</v>
      </c>
      <c r="V20" s="9" t="s">
        <v>407</v>
      </c>
    </row>
    <row r="21" spans="1:22" ht="36" customHeight="1" x14ac:dyDescent="0.25">
      <c r="A21" s="215"/>
      <c r="B21" s="225"/>
      <c r="C21" s="2" t="s">
        <v>63</v>
      </c>
      <c r="D21" s="3" t="s">
        <v>64</v>
      </c>
      <c r="E21" s="4">
        <v>510</v>
      </c>
      <c r="F21" s="5" t="s">
        <v>31</v>
      </c>
      <c r="G21" s="5">
        <v>1</v>
      </c>
      <c r="H21" s="5" t="s">
        <v>394</v>
      </c>
      <c r="I21" s="6">
        <v>34000000</v>
      </c>
      <c r="J21" s="6">
        <v>1076000</v>
      </c>
      <c r="K21" s="7">
        <f t="shared" si="1"/>
        <v>32924000</v>
      </c>
      <c r="L21" s="8"/>
      <c r="M21" s="101">
        <f t="shared" si="0"/>
        <v>0</v>
      </c>
      <c r="N21" s="8"/>
      <c r="O21" s="101">
        <f t="shared" si="2"/>
        <v>0</v>
      </c>
      <c r="P21" s="8"/>
      <c r="Q21" s="101">
        <f t="shared" si="3"/>
        <v>0</v>
      </c>
      <c r="R21" s="99">
        <v>0.5</v>
      </c>
      <c r="S21" s="136">
        <f t="shared" si="4"/>
        <v>3.164705882352941E-2</v>
      </c>
      <c r="T21" s="136">
        <f t="shared" si="5"/>
        <v>0</v>
      </c>
      <c r="U21" s="136">
        <f t="shared" si="6"/>
        <v>0</v>
      </c>
      <c r="V21" s="9" t="s">
        <v>408</v>
      </c>
    </row>
    <row r="22" spans="1:22" ht="45" customHeight="1" x14ac:dyDescent="0.25">
      <c r="A22" s="215"/>
      <c r="B22" s="223" t="s">
        <v>65</v>
      </c>
      <c r="C22" s="12" t="s">
        <v>66</v>
      </c>
      <c r="D22" s="3" t="s">
        <v>67</v>
      </c>
      <c r="E22" s="4">
        <v>510</v>
      </c>
      <c r="F22" s="5" t="s">
        <v>31</v>
      </c>
      <c r="G22" s="5">
        <v>35</v>
      </c>
      <c r="H22" s="5" t="s">
        <v>395</v>
      </c>
      <c r="I22" s="6">
        <v>181000000</v>
      </c>
      <c r="J22" s="6">
        <v>180834720</v>
      </c>
      <c r="K22" s="7">
        <f t="shared" si="1"/>
        <v>165280</v>
      </c>
      <c r="L22" s="8"/>
      <c r="M22" s="101">
        <f t="shared" si="0"/>
        <v>0</v>
      </c>
      <c r="N22" s="8"/>
      <c r="O22" s="101">
        <f t="shared" si="2"/>
        <v>0</v>
      </c>
      <c r="P22" s="8"/>
      <c r="Q22" s="101">
        <f t="shared" si="3"/>
        <v>0</v>
      </c>
      <c r="R22" s="99">
        <v>0.7</v>
      </c>
      <c r="S22" s="136">
        <f t="shared" si="4"/>
        <v>0.99908685082872928</v>
      </c>
      <c r="T22" s="136">
        <f t="shared" si="5"/>
        <v>0</v>
      </c>
      <c r="U22" s="136">
        <f t="shared" si="6"/>
        <v>0</v>
      </c>
      <c r="V22" s="9" t="s">
        <v>409</v>
      </c>
    </row>
    <row r="23" spans="1:22" ht="150" x14ac:dyDescent="0.25">
      <c r="A23" s="215"/>
      <c r="B23" s="224"/>
      <c r="C23" s="12" t="s">
        <v>68</v>
      </c>
      <c r="D23" s="3" t="s">
        <v>69</v>
      </c>
      <c r="E23" s="4">
        <v>510</v>
      </c>
      <c r="F23" s="5" t="s">
        <v>31</v>
      </c>
      <c r="G23" s="91">
        <v>35</v>
      </c>
      <c r="H23" s="91" t="s">
        <v>395</v>
      </c>
      <c r="I23" s="6">
        <v>53440391</v>
      </c>
      <c r="J23" s="6">
        <v>32440391</v>
      </c>
      <c r="K23" s="7">
        <f t="shared" si="1"/>
        <v>21000000</v>
      </c>
      <c r="L23" s="8"/>
      <c r="M23" s="101">
        <f t="shared" si="0"/>
        <v>0</v>
      </c>
      <c r="N23" s="8"/>
      <c r="O23" s="101">
        <f t="shared" si="2"/>
        <v>0</v>
      </c>
      <c r="P23" s="8"/>
      <c r="Q23" s="101">
        <f t="shared" si="3"/>
        <v>0</v>
      </c>
      <c r="R23" s="99">
        <v>0.7</v>
      </c>
      <c r="S23" s="136">
        <f t="shared" si="4"/>
        <v>0.607038803290193</v>
      </c>
      <c r="T23" s="136">
        <f t="shared" si="5"/>
        <v>0</v>
      </c>
      <c r="U23" s="136">
        <f t="shared" si="6"/>
        <v>0</v>
      </c>
      <c r="V23" s="9" t="s">
        <v>410</v>
      </c>
    </row>
    <row r="24" spans="1:22" ht="20.25" hidden="1" customHeight="1" x14ac:dyDescent="0.25">
      <c r="A24" s="215"/>
      <c r="B24" s="225"/>
      <c r="C24" s="93" t="s">
        <v>70</v>
      </c>
      <c r="D24" s="94" t="s">
        <v>71</v>
      </c>
      <c r="E24" s="95">
        <v>510</v>
      </c>
      <c r="F24" s="45" t="s">
        <v>72</v>
      </c>
      <c r="G24" s="5"/>
      <c r="H24" s="5"/>
      <c r="I24" s="6"/>
      <c r="J24" s="6"/>
      <c r="K24" s="7">
        <f t="shared" si="1"/>
        <v>0</v>
      </c>
      <c r="L24" s="8"/>
      <c r="M24" s="101">
        <f t="shared" si="0"/>
        <v>0</v>
      </c>
      <c r="N24" s="8"/>
      <c r="O24" s="101">
        <f t="shared" si="2"/>
        <v>0</v>
      </c>
      <c r="P24" s="8"/>
      <c r="Q24" s="101">
        <f t="shared" si="3"/>
        <v>0</v>
      </c>
      <c r="R24" s="99"/>
      <c r="S24" s="102">
        <f t="shared" si="4"/>
        <v>0</v>
      </c>
      <c r="T24" s="136">
        <f t="shared" si="5"/>
        <v>0</v>
      </c>
      <c r="U24" s="136">
        <f t="shared" si="6"/>
        <v>0</v>
      </c>
      <c r="V24" s="8"/>
    </row>
    <row r="25" spans="1:22" ht="26.25" customHeight="1" x14ac:dyDescent="0.25">
      <c r="A25" s="215"/>
      <c r="B25" s="221" t="s">
        <v>73</v>
      </c>
      <c r="C25" s="97" t="s">
        <v>74</v>
      </c>
      <c r="D25" s="94" t="s">
        <v>392</v>
      </c>
      <c r="E25" s="95">
        <v>510</v>
      </c>
      <c r="F25" s="45" t="s">
        <v>31</v>
      </c>
      <c r="G25" s="5"/>
      <c r="H25" s="5"/>
      <c r="I25" s="6">
        <v>6000000</v>
      </c>
      <c r="J25" s="6">
        <v>0</v>
      </c>
      <c r="K25" s="7">
        <f t="shared" si="1"/>
        <v>6000000</v>
      </c>
      <c r="L25" s="8"/>
      <c r="M25" s="101">
        <f t="shared" si="0"/>
        <v>0</v>
      </c>
      <c r="N25" s="8"/>
      <c r="O25" s="101">
        <f t="shared" si="2"/>
        <v>0</v>
      </c>
      <c r="P25" s="8"/>
      <c r="Q25" s="101">
        <f t="shared" si="3"/>
        <v>0</v>
      </c>
      <c r="R25" s="99"/>
      <c r="S25" s="136">
        <f t="shared" si="4"/>
        <v>0</v>
      </c>
      <c r="T25" s="136">
        <f t="shared" si="5"/>
        <v>0</v>
      </c>
      <c r="U25" s="136">
        <f t="shared" si="6"/>
        <v>0</v>
      </c>
      <c r="V25" s="8"/>
    </row>
    <row r="26" spans="1:22" ht="26.25" customHeight="1" x14ac:dyDescent="0.25">
      <c r="A26" s="215"/>
      <c r="B26" s="222"/>
      <c r="C26" s="97" t="s">
        <v>382</v>
      </c>
      <c r="D26" s="94" t="s">
        <v>383</v>
      </c>
      <c r="E26" s="95">
        <v>510</v>
      </c>
      <c r="F26" s="45" t="s">
        <v>31</v>
      </c>
      <c r="G26" s="88"/>
      <c r="H26" s="88"/>
      <c r="I26" s="6">
        <v>2000000</v>
      </c>
      <c r="J26" s="6">
        <v>0</v>
      </c>
      <c r="K26" s="7">
        <f t="shared" si="1"/>
        <v>2000000</v>
      </c>
      <c r="L26" s="8"/>
      <c r="M26" s="101">
        <f t="shared" si="0"/>
        <v>0</v>
      </c>
      <c r="N26" s="8"/>
      <c r="O26" s="101">
        <f t="shared" si="2"/>
        <v>0</v>
      </c>
      <c r="P26" s="8"/>
      <c r="Q26" s="101">
        <f t="shared" si="3"/>
        <v>0</v>
      </c>
      <c r="R26" s="99"/>
      <c r="S26" s="136">
        <f t="shared" si="4"/>
        <v>0</v>
      </c>
      <c r="T26" s="136">
        <f t="shared" si="5"/>
        <v>0</v>
      </c>
      <c r="U26" s="136">
        <f t="shared" si="6"/>
        <v>0</v>
      </c>
      <c r="V26" s="8"/>
    </row>
    <row r="27" spans="1:22" ht="33" customHeight="1" x14ac:dyDescent="0.25">
      <c r="A27" s="215"/>
      <c r="B27" s="223" t="s">
        <v>75</v>
      </c>
      <c r="C27" s="2" t="s">
        <v>76</v>
      </c>
      <c r="D27" s="3" t="s">
        <v>77</v>
      </c>
      <c r="E27" s="4">
        <v>510</v>
      </c>
      <c r="F27" s="5" t="s">
        <v>31</v>
      </c>
      <c r="G27" s="231">
        <v>8</v>
      </c>
      <c r="H27" s="231" t="s">
        <v>117</v>
      </c>
      <c r="I27" s="6">
        <v>12000000</v>
      </c>
      <c r="J27" s="6">
        <v>12000000</v>
      </c>
      <c r="K27" s="7">
        <f t="shared" si="1"/>
        <v>0</v>
      </c>
      <c r="L27" s="8"/>
      <c r="M27" s="101">
        <f t="shared" si="0"/>
        <v>0</v>
      </c>
      <c r="N27" s="8"/>
      <c r="O27" s="101">
        <f t="shared" si="2"/>
        <v>0</v>
      </c>
      <c r="P27" s="8"/>
      <c r="Q27" s="101">
        <f t="shared" si="3"/>
        <v>0</v>
      </c>
      <c r="R27" s="99">
        <v>0.5</v>
      </c>
      <c r="S27" s="136">
        <f t="shared" si="4"/>
        <v>1</v>
      </c>
      <c r="T27" s="136">
        <f t="shared" si="5"/>
        <v>0</v>
      </c>
      <c r="U27" s="136">
        <f t="shared" si="6"/>
        <v>0</v>
      </c>
      <c r="V27" s="9" t="s">
        <v>411</v>
      </c>
    </row>
    <row r="28" spans="1:22" ht="42" customHeight="1" x14ac:dyDescent="0.25">
      <c r="A28" s="215"/>
      <c r="B28" s="224"/>
      <c r="C28" s="2" t="s">
        <v>78</v>
      </c>
      <c r="D28" s="3" t="s">
        <v>79</v>
      </c>
      <c r="E28" s="4">
        <v>510</v>
      </c>
      <c r="F28" s="5" t="s">
        <v>80</v>
      </c>
      <c r="G28" s="232"/>
      <c r="H28" s="232"/>
      <c r="I28" s="6">
        <v>76500000</v>
      </c>
      <c r="J28" s="6">
        <v>71500000</v>
      </c>
      <c r="K28" s="7">
        <f t="shared" si="1"/>
        <v>5000000</v>
      </c>
      <c r="L28" s="8"/>
      <c r="M28" s="101">
        <f t="shared" si="0"/>
        <v>0</v>
      </c>
      <c r="N28" s="8"/>
      <c r="O28" s="101">
        <f t="shared" si="2"/>
        <v>0</v>
      </c>
      <c r="P28" s="8"/>
      <c r="Q28" s="101">
        <f t="shared" si="3"/>
        <v>0</v>
      </c>
      <c r="R28" s="99">
        <v>0.6</v>
      </c>
      <c r="S28" s="136">
        <f t="shared" si="4"/>
        <v>0.934640522875817</v>
      </c>
      <c r="T28" s="136">
        <f t="shared" si="5"/>
        <v>0</v>
      </c>
      <c r="U28" s="136">
        <f t="shared" si="6"/>
        <v>0</v>
      </c>
      <c r="V28" s="9" t="s">
        <v>412</v>
      </c>
    </row>
    <row r="29" spans="1:22" ht="39.75" customHeight="1" x14ac:dyDescent="0.25">
      <c r="A29" s="215"/>
      <c r="B29" s="225"/>
      <c r="C29" s="2" t="s">
        <v>81</v>
      </c>
      <c r="D29" s="14" t="s">
        <v>393</v>
      </c>
      <c r="E29" s="10">
        <v>510</v>
      </c>
      <c r="F29" s="15" t="s">
        <v>31</v>
      </c>
      <c r="G29" s="233"/>
      <c r="H29" s="233"/>
      <c r="I29" s="16">
        <v>20000000</v>
      </c>
      <c r="J29" s="16">
        <v>2550170</v>
      </c>
      <c r="K29" s="7">
        <f t="shared" si="1"/>
        <v>17449830</v>
      </c>
      <c r="L29" s="17"/>
      <c r="M29" s="101">
        <f t="shared" si="0"/>
        <v>0</v>
      </c>
      <c r="N29" s="17"/>
      <c r="O29" s="101">
        <f t="shared" si="2"/>
        <v>0</v>
      </c>
      <c r="P29" s="17"/>
      <c r="Q29" s="101">
        <f t="shared" si="3"/>
        <v>0</v>
      </c>
      <c r="R29" s="100">
        <v>0.4</v>
      </c>
      <c r="S29" s="136">
        <f t="shared" si="4"/>
        <v>0.1275085</v>
      </c>
      <c r="T29" s="136">
        <f t="shared" si="5"/>
        <v>0</v>
      </c>
      <c r="U29" s="136">
        <f t="shared" si="6"/>
        <v>0</v>
      </c>
      <c r="V29" s="9" t="s">
        <v>413</v>
      </c>
    </row>
    <row r="30" spans="1:22" s="21" customFormat="1" ht="32.25" customHeight="1" x14ac:dyDescent="0.25">
      <c r="A30" s="216"/>
      <c r="B30" s="199" t="s">
        <v>82</v>
      </c>
      <c r="C30" s="199"/>
      <c r="D30" s="199"/>
      <c r="E30" s="199"/>
      <c r="F30" s="18"/>
      <c r="G30" s="18"/>
      <c r="H30" s="18"/>
      <c r="I30" s="19">
        <f>SUM(I8:I29)</f>
        <v>1816258531</v>
      </c>
      <c r="J30" s="19">
        <f>SUM(J8:J29)</f>
        <v>1383171102</v>
      </c>
      <c r="K30" s="19">
        <f>SUM(K8:K29)</f>
        <v>433087429</v>
      </c>
      <c r="L30" s="20"/>
      <c r="M30" s="20"/>
      <c r="N30" s="20"/>
      <c r="O30" s="20"/>
      <c r="P30" s="20"/>
      <c r="Q30" s="20"/>
      <c r="R30" s="20"/>
      <c r="S30" s="136">
        <f>IFERROR((J30/I30),0)</f>
        <v>0.7615496794051948</v>
      </c>
      <c r="T30" s="136">
        <f>M30+O30+Q30</f>
        <v>0</v>
      </c>
      <c r="U30" s="136">
        <f>SIS30*T30</f>
        <v>0</v>
      </c>
      <c r="V30" s="20"/>
    </row>
    <row r="31" spans="1:22" x14ac:dyDescent="0.25">
      <c r="I31" s="77" t="e">
        <f>#REF!-'S. FORMACION'!I30</f>
        <v>#REF!</v>
      </c>
      <c r="J31" s="77" t="e">
        <f>#REF!-'S. FORMACION'!J30</f>
        <v>#REF!</v>
      </c>
      <c r="K31" s="77" t="e">
        <f>#REF!-'S. FORMACION'!K30</f>
        <v>#REF!</v>
      </c>
    </row>
    <row r="32" spans="1:22" x14ac:dyDescent="0.25">
      <c r="A32" t="s">
        <v>414</v>
      </c>
    </row>
  </sheetData>
  <mergeCells count="55">
    <mergeCell ref="V1:V3"/>
    <mergeCell ref="B2:I2"/>
    <mergeCell ref="M2:U2"/>
    <mergeCell ref="B3:I3"/>
    <mergeCell ref="M3:U3"/>
    <mergeCell ref="P4:Q4"/>
    <mergeCell ref="R4:S4"/>
    <mergeCell ref="T4:U4"/>
    <mergeCell ref="A5:B5"/>
    <mergeCell ref="C5:E5"/>
    <mergeCell ref="F5:H5"/>
    <mergeCell ref="B4:C4"/>
    <mergeCell ref="E4:F4"/>
    <mergeCell ref="G4:H4"/>
    <mergeCell ref="I4:K4"/>
    <mergeCell ref="M4:O4"/>
    <mergeCell ref="U5:U6"/>
    <mergeCell ref="S5:S6"/>
    <mergeCell ref="T5:T6"/>
    <mergeCell ref="N6:O6"/>
    <mergeCell ref="A1:A3"/>
    <mergeCell ref="B1:I1"/>
    <mergeCell ref="J1:K3"/>
    <mergeCell ref="L1:L3"/>
    <mergeCell ref="M1:U1"/>
    <mergeCell ref="B17:B21"/>
    <mergeCell ref="V5:V7"/>
    <mergeCell ref="B6:B7"/>
    <mergeCell ref="C6:C7"/>
    <mergeCell ref="D6:D7"/>
    <mergeCell ref="E6:E7"/>
    <mergeCell ref="F6:F7"/>
    <mergeCell ref="I5:I6"/>
    <mergeCell ref="J5:J6"/>
    <mergeCell ref="K5:K6"/>
    <mergeCell ref="L5:Q5"/>
    <mergeCell ref="R5:R7"/>
    <mergeCell ref="G6:G7"/>
    <mergeCell ref="S7:U7"/>
    <mergeCell ref="A8:A30"/>
    <mergeCell ref="B30:E30"/>
    <mergeCell ref="P6:Q6"/>
    <mergeCell ref="I7:K7"/>
    <mergeCell ref="B25:B26"/>
    <mergeCell ref="B27:B29"/>
    <mergeCell ref="B8:B10"/>
    <mergeCell ref="B12:B16"/>
    <mergeCell ref="B22:B24"/>
    <mergeCell ref="A6:A7"/>
    <mergeCell ref="H6:H7"/>
    <mergeCell ref="L6:M6"/>
    <mergeCell ref="G8:G10"/>
    <mergeCell ref="H8:H10"/>
    <mergeCell ref="G27:G29"/>
    <mergeCell ref="H27:H29"/>
  </mergeCells>
  <conditionalFormatting sqref="S8:U8">
    <cfRule type="cellIs" dxfId="79" priority="25" operator="greaterThan">
      <formula>50%</formula>
    </cfRule>
    <cfRule type="cellIs" dxfId="78" priority="26" operator="between">
      <formula>37%</formula>
      <formula>50%</formula>
    </cfRule>
    <cfRule type="cellIs" dxfId="77" priority="27" operator="between">
      <formula>16%</formula>
      <formula>37%</formula>
    </cfRule>
    <cfRule type="cellIs" dxfId="76" priority="28" operator="lessThan">
      <formula>16%</formula>
    </cfRule>
  </conditionalFormatting>
  <conditionalFormatting sqref="S24">
    <cfRule type="cellIs" dxfId="75" priority="21" operator="greaterThan">
      <formula>24%</formula>
    </cfRule>
    <cfRule type="cellIs" dxfId="74" priority="22" operator="between">
      <formula>20%</formula>
      <formula>24%</formula>
    </cfRule>
    <cfRule type="cellIs" dxfId="73" priority="23" operator="between">
      <formula>9%</formula>
      <formula>19%</formula>
    </cfRule>
    <cfRule type="cellIs" dxfId="72" priority="24" operator="lessThan">
      <formula>9%</formula>
    </cfRule>
  </conditionalFormatting>
  <conditionalFormatting sqref="S9:S15">
    <cfRule type="cellIs" dxfId="71" priority="13" operator="greaterThan">
      <formula>50%</formula>
    </cfRule>
    <cfRule type="cellIs" dxfId="70" priority="14" operator="between">
      <formula>37%</formula>
      <formula>50%</formula>
    </cfRule>
    <cfRule type="cellIs" dxfId="69" priority="15" operator="between">
      <formula>16%</formula>
      <formula>37%</formula>
    </cfRule>
    <cfRule type="cellIs" dxfId="68" priority="16" operator="lessThan">
      <formula>16%</formula>
    </cfRule>
  </conditionalFormatting>
  <conditionalFormatting sqref="S16:S23">
    <cfRule type="cellIs" dxfId="67" priority="9" operator="greaterThan">
      <formula>50%</formula>
    </cfRule>
    <cfRule type="cellIs" dxfId="66" priority="10" operator="between">
      <formula>37%</formula>
      <formula>50%</formula>
    </cfRule>
    <cfRule type="cellIs" dxfId="65" priority="11" operator="between">
      <formula>16%</formula>
      <formula>37%</formula>
    </cfRule>
    <cfRule type="cellIs" dxfId="64" priority="12" operator="lessThan">
      <formula>16%</formula>
    </cfRule>
  </conditionalFormatting>
  <conditionalFormatting sqref="S25:S30">
    <cfRule type="cellIs" dxfId="63" priority="5" operator="greaterThan">
      <formula>50%</formula>
    </cfRule>
    <cfRule type="cellIs" dxfId="62" priority="6" operator="between">
      <formula>37%</formula>
      <formula>50%</formula>
    </cfRule>
    <cfRule type="cellIs" dxfId="61" priority="7" operator="between">
      <formula>16%</formula>
      <formula>37%</formula>
    </cfRule>
    <cfRule type="cellIs" dxfId="60" priority="8" operator="lessThan">
      <formula>16%</formula>
    </cfRule>
  </conditionalFormatting>
  <conditionalFormatting sqref="T9:U30">
    <cfRule type="cellIs" dxfId="59" priority="1" operator="greaterThan">
      <formula>50%</formula>
    </cfRule>
    <cfRule type="cellIs" dxfId="58" priority="2" operator="between">
      <formula>37%</formula>
      <formula>50%</formula>
    </cfRule>
    <cfRule type="cellIs" dxfId="57" priority="3" operator="between">
      <formula>16%</formula>
      <formula>37%</formula>
    </cfRule>
    <cfRule type="cellIs" dxfId="56" priority="4" operator="lessThan">
      <formula>16%</formula>
    </cfRule>
  </conditionalFormatting>
  <printOptions horizontalCentered="1" verticalCentered="1"/>
  <pageMargins left="0.35433070866141736" right="0.27559055118110237" top="0.9055118110236221" bottom="0.47244094488188981" header="0.59055118110236227" footer="0.27559055118110237"/>
  <pageSetup scale="65"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V47"/>
  <sheetViews>
    <sheetView showGridLines="0" zoomScale="90" zoomScaleNormal="90" zoomScalePageLayoutView="50" workbookViewId="0">
      <pane xSplit="3" ySplit="7" topLeftCell="M8" activePane="bottomRight" state="frozen"/>
      <selection sqref="A1:A3"/>
      <selection pane="topRight" sqref="A1:A3"/>
      <selection pane="bottomLeft" sqref="A1:A3"/>
      <selection pane="bottomRight" activeCell="S8" sqref="S8"/>
    </sheetView>
  </sheetViews>
  <sheetFormatPr baseColWidth="10" defaultRowHeight="15" x14ac:dyDescent="0.25"/>
  <cols>
    <col min="1" max="1" width="11" customWidth="1"/>
    <col min="2" max="2" width="23" customWidth="1"/>
    <col min="3" max="3" width="8.85546875" customWidth="1"/>
    <col min="4" max="4" width="51.42578125" customWidth="1"/>
    <col min="5" max="5" width="6.28515625" customWidth="1"/>
    <col min="6" max="7" width="14.28515625" customWidth="1"/>
    <col min="8" max="8" width="15.5703125" customWidth="1"/>
    <col min="9" max="9" width="17.28515625" customWidth="1"/>
    <col min="10" max="10" width="16.28515625" customWidth="1"/>
    <col min="11" max="11" width="14.28515625" customWidth="1"/>
    <col min="12" max="18" width="11.42578125" customWidth="1"/>
    <col min="21" max="21" width="13.140625" customWidth="1"/>
    <col min="22" max="22" width="85.28515625" customWidth="1"/>
  </cols>
  <sheetData>
    <row r="1" spans="1:22" ht="15.75" x14ac:dyDescent="0.25">
      <c r="A1" s="205"/>
      <c r="B1" s="206" t="s">
        <v>369</v>
      </c>
      <c r="C1" s="206"/>
      <c r="D1" s="206"/>
      <c r="E1" s="206"/>
      <c r="F1" s="206"/>
      <c r="G1" s="206"/>
      <c r="H1" s="206"/>
      <c r="I1" s="206"/>
      <c r="J1" s="205"/>
      <c r="K1" s="205"/>
      <c r="L1" s="205"/>
      <c r="M1" s="211" t="str">
        <f>B1</f>
        <v>UNIVERSIDAD SURCOLOMBIANA</v>
      </c>
      <c r="N1" s="211"/>
      <c r="O1" s="211"/>
      <c r="P1" s="211"/>
      <c r="Q1" s="211"/>
      <c r="R1" s="211"/>
      <c r="S1" s="211"/>
      <c r="T1" s="211"/>
      <c r="U1" s="211"/>
      <c r="V1" s="205"/>
    </row>
    <row r="2" spans="1:22" ht="15.75" x14ac:dyDescent="0.25">
      <c r="A2" s="205"/>
      <c r="B2" s="206" t="s">
        <v>370</v>
      </c>
      <c r="C2" s="206"/>
      <c r="D2" s="206"/>
      <c r="E2" s="206"/>
      <c r="F2" s="206"/>
      <c r="G2" s="206"/>
      <c r="H2" s="206"/>
      <c r="I2" s="206"/>
      <c r="J2" s="205"/>
      <c r="K2" s="205"/>
      <c r="L2" s="205"/>
      <c r="M2" s="211" t="str">
        <f>B2</f>
        <v>OFICINA DE PLANEACIÓN</v>
      </c>
      <c r="N2" s="211"/>
      <c r="O2" s="211"/>
      <c r="P2" s="211"/>
      <c r="Q2" s="211"/>
      <c r="R2" s="211"/>
      <c r="S2" s="211"/>
      <c r="T2" s="211"/>
      <c r="U2" s="211"/>
      <c r="V2" s="205"/>
    </row>
    <row r="3" spans="1:22" ht="15.75" x14ac:dyDescent="0.25">
      <c r="A3" s="205"/>
      <c r="B3" s="207" t="s">
        <v>371</v>
      </c>
      <c r="C3" s="207"/>
      <c r="D3" s="207"/>
      <c r="E3" s="207"/>
      <c r="F3" s="207"/>
      <c r="G3" s="207"/>
      <c r="H3" s="207"/>
      <c r="I3" s="207"/>
      <c r="J3" s="205"/>
      <c r="K3" s="205"/>
      <c r="L3" s="205"/>
      <c r="M3" s="212" t="str">
        <f>B3</f>
        <v>SEGUIMIENTO AL PLAN DE DESARROLLO</v>
      </c>
      <c r="N3" s="212"/>
      <c r="O3" s="212"/>
      <c r="P3" s="212"/>
      <c r="Q3" s="212"/>
      <c r="R3" s="212"/>
      <c r="S3" s="212"/>
      <c r="T3" s="212"/>
      <c r="U3" s="212"/>
      <c r="V3" s="205"/>
    </row>
    <row r="4" spans="1:22" ht="15.75" x14ac:dyDescent="0.25">
      <c r="A4" s="85" t="s">
        <v>372</v>
      </c>
      <c r="B4" s="210" t="s">
        <v>373</v>
      </c>
      <c r="C4" s="210"/>
      <c r="D4" s="85" t="s">
        <v>374</v>
      </c>
      <c r="E4" s="210">
        <v>1</v>
      </c>
      <c r="F4" s="210"/>
      <c r="G4" s="206" t="s">
        <v>375</v>
      </c>
      <c r="H4" s="206"/>
      <c r="I4" s="207">
        <v>2016</v>
      </c>
      <c r="J4" s="207"/>
      <c r="K4" s="207"/>
      <c r="L4" s="83" t="s">
        <v>372</v>
      </c>
      <c r="M4" s="210" t="str">
        <f>B4</f>
        <v>ES-PLA-FO-04</v>
      </c>
      <c r="N4" s="210"/>
      <c r="O4" s="210"/>
      <c r="P4" s="206" t="str">
        <f>D4</f>
        <v>VERSION</v>
      </c>
      <c r="Q4" s="206"/>
      <c r="R4" s="210">
        <f>E4</f>
        <v>1</v>
      </c>
      <c r="S4" s="210"/>
      <c r="T4" s="206" t="str">
        <f>G4</f>
        <v>VIGENCIA</v>
      </c>
      <c r="U4" s="206"/>
      <c r="V4" s="86">
        <f>I4</f>
        <v>2016</v>
      </c>
    </row>
    <row r="5" spans="1:22" ht="15" customHeight="1" x14ac:dyDescent="0.25">
      <c r="A5" s="240" t="s">
        <v>379</v>
      </c>
      <c r="B5" s="241"/>
      <c r="C5" s="242" t="s">
        <v>377</v>
      </c>
      <c r="D5" s="243"/>
      <c r="E5" s="244"/>
      <c r="F5" s="245"/>
      <c r="G5" s="246"/>
      <c r="H5" s="247"/>
      <c r="I5" s="238" t="s">
        <v>0</v>
      </c>
      <c r="J5" s="209" t="s">
        <v>1</v>
      </c>
      <c r="K5" s="209" t="s">
        <v>2</v>
      </c>
      <c r="L5" s="217" t="s">
        <v>3</v>
      </c>
      <c r="M5" s="217"/>
      <c r="N5" s="217"/>
      <c r="O5" s="217"/>
      <c r="P5" s="217"/>
      <c r="Q5" s="217"/>
      <c r="R5" s="217" t="s">
        <v>4</v>
      </c>
      <c r="S5" s="248" t="s">
        <v>5</v>
      </c>
      <c r="T5" s="249" t="s">
        <v>6</v>
      </c>
      <c r="U5" s="248" t="s">
        <v>7</v>
      </c>
      <c r="V5" s="213" t="s">
        <v>8</v>
      </c>
    </row>
    <row r="6" spans="1:22" ht="28.5" customHeight="1" x14ac:dyDescent="0.25">
      <c r="A6" s="208" t="s">
        <v>9</v>
      </c>
      <c r="B6" s="208" t="s">
        <v>10</v>
      </c>
      <c r="C6" s="234" t="s">
        <v>11</v>
      </c>
      <c r="D6" s="208" t="s">
        <v>12</v>
      </c>
      <c r="E6" s="236" t="s">
        <v>13</v>
      </c>
      <c r="F6" s="229" t="s">
        <v>14</v>
      </c>
      <c r="G6" s="229" t="s">
        <v>15</v>
      </c>
      <c r="H6" s="229" t="s">
        <v>16</v>
      </c>
      <c r="I6" s="239"/>
      <c r="J6" s="209"/>
      <c r="K6" s="209"/>
      <c r="L6" s="217" t="s">
        <v>366</v>
      </c>
      <c r="M6" s="217"/>
      <c r="N6" s="217" t="s">
        <v>364</v>
      </c>
      <c r="O6" s="217"/>
      <c r="P6" s="217" t="s">
        <v>365</v>
      </c>
      <c r="Q6" s="217"/>
      <c r="R6" s="217"/>
      <c r="S6" s="248"/>
      <c r="T6" s="249"/>
      <c r="U6" s="248"/>
      <c r="V6" s="213"/>
    </row>
    <row r="7" spans="1:22" ht="23.25" customHeight="1" x14ac:dyDescent="0.25">
      <c r="A7" s="208"/>
      <c r="B7" s="208"/>
      <c r="C7" s="235"/>
      <c r="D7" s="208"/>
      <c r="E7" s="237"/>
      <c r="F7" s="230"/>
      <c r="G7" s="230"/>
      <c r="H7" s="230"/>
      <c r="I7" s="218" t="s">
        <v>17</v>
      </c>
      <c r="J7" s="219"/>
      <c r="K7" s="220"/>
      <c r="L7" s="1" t="s">
        <v>18</v>
      </c>
      <c r="M7" s="1" t="s">
        <v>19</v>
      </c>
      <c r="N7" s="1" t="s">
        <v>18</v>
      </c>
      <c r="O7" s="1" t="s">
        <v>19</v>
      </c>
      <c r="P7" s="1" t="s">
        <v>18</v>
      </c>
      <c r="Q7" s="1" t="s">
        <v>19</v>
      </c>
      <c r="R7" s="217"/>
      <c r="S7" s="203" t="s">
        <v>20</v>
      </c>
      <c r="T7" s="203"/>
      <c r="U7" s="203"/>
      <c r="V7" s="213"/>
    </row>
    <row r="8" spans="1:22" ht="150" x14ac:dyDescent="0.25">
      <c r="A8" s="214" t="s">
        <v>367</v>
      </c>
      <c r="B8" s="200" t="s">
        <v>83</v>
      </c>
      <c r="C8" s="22" t="s">
        <v>84</v>
      </c>
      <c r="D8" s="3" t="s">
        <v>85</v>
      </c>
      <c r="E8" s="24">
        <v>410</v>
      </c>
      <c r="F8" s="25" t="s">
        <v>86</v>
      </c>
      <c r="G8" s="25">
        <v>4</v>
      </c>
      <c r="H8" s="25" t="s">
        <v>87</v>
      </c>
      <c r="I8" s="26">
        <v>150000000</v>
      </c>
      <c r="J8" s="26">
        <v>129819880</v>
      </c>
      <c r="K8" s="27">
        <f>I8-J8</f>
        <v>20180120</v>
      </c>
      <c r="L8" s="39">
        <v>0</v>
      </c>
      <c r="M8" s="105">
        <f t="shared" ref="M8:M19" si="0">IFERROR((L8/G8),0)</f>
        <v>0</v>
      </c>
      <c r="N8" s="39">
        <v>0</v>
      </c>
      <c r="O8" s="105">
        <f>IFERROR((N8/G8),0)</f>
        <v>0</v>
      </c>
      <c r="P8" s="39">
        <v>3</v>
      </c>
      <c r="Q8" s="105">
        <f>IFERROR((P8/G8),0)</f>
        <v>0.75</v>
      </c>
      <c r="R8" s="39">
        <f>L8+N8+P8</f>
        <v>3</v>
      </c>
      <c r="S8" s="102">
        <f>IFERROR((J8/I8)*100,0)/100</f>
        <v>0.86546586666666669</v>
      </c>
      <c r="T8" s="134">
        <f>M8+O8+Q8</f>
        <v>0.75</v>
      </c>
      <c r="U8" s="102">
        <f>S8*T8</f>
        <v>0.64909939999999999</v>
      </c>
      <c r="V8" s="29" t="s">
        <v>434</v>
      </c>
    </row>
    <row r="9" spans="1:22" ht="45.75" customHeight="1" x14ac:dyDescent="0.25">
      <c r="A9" s="215"/>
      <c r="B9" s="201"/>
      <c r="C9" s="30" t="s">
        <v>88</v>
      </c>
      <c r="D9" s="3" t="s">
        <v>89</v>
      </c>
      <c r="E9" s="4">
        <v>410</v>
      </c>
      <c r="F9" s="5" t="s">
        <v>86</v>
      </c>
      <c r="G9" s="5">
        <v>4</v>
      </c>
      <c r="H9" s="5" t="s">
        <v>90</v>
      </c>
      <c r="I9" s="6">
        <v>350000000</v>
      </c>
      <c r="J9" s="6">
        <v>350000000</v>
      </c>
      <c r="K9" s="27">
        <f t="shared" ref="K9:K44" si="1">I9-J9</f>
        <v>0</v>
      </c>
      <c r="L9" s="8">
        <v>0</v>
      </c>
      <c r="M9" s="101">
        <f t="shared" si="0"/>
        <v>0</v>
      </c>
      <c r="N9" s="8">
        <v>7</v>
      </c>
      <c r="O9" s="101">
        <f>IFERROR((N9/G9),0)</f>
        <v>1.75</v>
      </c>
      <c r="P9" s="8">
        <v>0</v>
      </c>
      <c r="Q9" s="101">
        <f t="shared" ref="Q9:Q44" si="2">IFERROR((P9/G9),0)</f>
        <v>0</v>
      </c>
      <c r="R9" s="39">
        <f t="shared" ref="R9:R44" si="3">L9+N9+P9</f>
        <v>7</v>
      </c>
      <c r="S9" s="102">
        <f t="shared" ref="S9:S44" si="4">IFERROR((J9/I9)*100,0)/100</f>
        <v>1</v>
      </c>
      <c r="T9" s="134">
        <f t="shared" ref="T9:T44" si="5">M9+O9+Q9</f>
        <v>1.75</v>
      </c>
      <c r="U9" s="102">
        <f t="shared" ref="U9:U44" si="6">S9*T9</f>
        <v>1.75</v>
      </c>
      <c r="V9" s="31" t="s">
        <v>435</v>
      </c>
    </row>
    <row r="10" spans="1:22" ht="60" x14ac:dyDescent="0.25">
      <c r="A10" s="215"/>
      <c r="B10" s="201"/>
      <c r="C10" s="30" t="s">
        <v>91</v>
      </c>
      <c r="D10" s="72" t="s">
        <v>92</v>
      </c>
      <c r="E10" s="4">
        <v>410</v>
      </c>
      <c r="F10" s="32" t="s">
        <v>93</v>
      </c>
      <c r="G10" s="32">
        <v>4</v>
      </c>
      <c r="H10" s="5" t="s">
        <v>94</v>
      </c>
      <c r="I10" s="6">
        <v>1418000000</v>
      </c>
      <c r="J10" s="6">
        <v>790000000</v>
      </c>
      <c r="K10" s="27">
        <f t="shared" si="1"/>
        <v>628000000</v>
      </c>
      <c r="L10" s="8">
        <v>1</v>
      </c>
      <c r="M10" s="101">
        <f t="shared" si="0"/>
        <v>0.25</v>
      </c>
      <c r="N10" s="8">
        <v>0</v>
      </c>
      <c r="O10" s="101">
        <f t="shared" ref="O10:O44" si="7">IFERROR((N10/G10),0)</f>
        <v>0</v>
      </c>
      <c r="P10" s="8">
        <v>0</v>
      </c>
      <c r="Q10" s="101">
        <f t="shared" si="2"/>
        <v>0</v>
      </c>
      <c r="R10" s="39">
        <f t="shared" si="3"/>
        <v>1</v>
      </c>
      <c r="S10" s="102">
        <f t="shared" si="4"/>
        <v>0.55712270803949226</v>
      </c>
      <c r="T10" s="134">
        <f t="shared" si="5"/>
        <v>0.25</v>
      </c>
      <c r="U10" s="102">
        <f t="shared" si="6"/>
        <v>0.13928067700987307</v>
      </c>
      <c r="V10" s="33" t="s">
        <v>436</v>
      </c>
    </row>
    <row r="11" spans="1:22" ht="30.75" customHeight="1" x14ac:dyDescent="0.25">
      <c r="A11" s="215"/>
      <c r="B11" s="201"/>
      <c r="C11" s="30" t="s">
        <v>95</v>
      </c>
      <c r="D11" s="3" t="s">
        <v>96</v>
      </c>
      <c r="E11" s="4">
        <v>410</v>
      </c>
      <c r="F11" s="5" t="s">
        <v>86</v>
      </c>
      <c r="G11" s="5">
        <v>1</v>
      </c>
      <c r="H11" s="5" t="s">
        <v>97</v>
      </c>
      <c r="I11" s="6">
        <v>15000000</v>
      </c>
      <c r="J11" s="6">
        <v>5915700</v>
      </c>
      <c r="K11" s="27">
        <f t="shared" si="1"/>
        <v>9084300</v>
      </c>
      <c r="L11" s="8">
        <v>0</v>
      </c>
      <c r="M11" s="101">
        <f t="shared" si="0"/>
        <v>0</v>
      </c>
      <c r="N11" s="8">
        <v>0</v>
      </c>
      <c r="O11" s="101">
        <f t="shared" si="7"/>
        <v>0</v>
      </c>
      <c r="P11" s="8">
        <v>1</v>
      </c>
      <c r="Q11" s="101">
        <f t="shared" si="2"/>
        <v>1</v>
      </c>
      <c r="R11" s="39">
        <f t="shared" si="3"/>
        <v>1</v>
      </c>
      <c r="S11" s="102">
        <f t="shared" si="4"/>
        <v>0.39438000000000001</v>
      </c>
      <c r="T11" s="134">
        <f t="shared" si="5"/>
        <v>1</v>
      </c>
      <c r="U11" s="102">
        <f t="shared" si="6"/>
        <v>0.39438000000000001</v>
      </c>
      <c r="V11" s="31" t="s">
        <v>437</v>
      </c>
    </row>
    <row r="12" spans="1:22" ht="300" x14ac:dyDescent="0.25">
      <c r="A12" s="215"/>
      <c r="B12" s="202"/>
      <c r="C12" s="30" t="s">
        <v>98</v>
      </c>
      <c r="D12" s="3" t="s">
        <v>99</v>
      </c>
      <c r="E12" s="4">
        <v>410</v>
      </c>
      <c r="F12" s="5" t="s">
        <v>86</v>
      </c>
      <c r="G12" s="5">
        <v>20</v>
      </c>
      <c r="H12" s="5" t="s">
        <v>100</v>
      </c>
      <c r="I12" s="6">
        <v>440305826</v>
      </c>
      <c r="J12" s="6">
        <v>167923102</v>
      </c>
      <c r="K12" s="27">
        <f t="shared" si="1"/>
        <v>272382724</v>
      </c>
      <c r="L12" s="8">
        <v>3</v>
      </c>
      <c r="M12" s="101">
        <f t="shared" si="0"/>
        <v>0.15</v>
      </c>
      <c r="N12" s="8">
        <v>1</v>
      </c>
      <c r="O12" s="101">
        <f t="shared" si="7"/>
        <v>0.05</v>
      </c>
      <c r="P12" s="8">
        <v>2</v>
      </c>
      <c r="Q12" s="101">
        <f t="shared" si="2"/>
        <v>0.1</v>
      </c>
      <c r="R12" s="39">
        <f t="shared" si="3"/>
        <v>6</v>
      </c>
      <c r="S12" s="102">
        <f t="shared" si="4"/>
        <v>0.38137833315882586</v>
      </c>
      <c r="T12" s="134">
        <f t="shared" si="5"/>
        <v>0.30000000000000004</v>
      </c>
      <c r="U12" s="102">
        <f t="shared" si="6"/>
        <v>0.11441349994764777</v>
      </c>
      <c r="V12" s="33" t="s">
        <v>438</v>
      </c>
    </row>
    <row r="13" spans="1:22" ht="36" customHeight="1" x14ac:dyDescent="0.25">
      <c r="A13" s="215"/>
      <c r="B13" s="200" t="s">
        <v>101</v>
      </c>
      <c r="C13" s="34" t="s">
        <v>102</v>
      </c>
      <c r="D13" s="3" t="s">
        <v>103</v>
      </c>
      <c r="E13" s="4">
        <v>410</v>
      </c>
      <c r="F13" s="5" t="s">
        <v>86</v>
      </c>
      <c r="G13" s="5">
        <v>2</v>
      </c>
      <c r="H13" s="5" t="s">
        <v>104</v>
      </c>
      <c r="I13" s="6">
        <v>5000000</v>
      </c>
      <c r="J13" s="6">
        <v>0</v>
      </c>
      <c r="K13" s="27">
        <f t="shared" si="1"/>
        <v>5000000</v>
      </c>
      <c r="L13" s="8">
        <v>0</v>
      </c>
      <c r="M13" s="101">
        <f t="shared" si="0"/>
        <v>0</v>
      </c>
      <c r="N13" s="8">
        <v>0</v>
      </c>
      <c r="O13" s="101">
        <f t="shared" si="7"/>
        <v>0</v>
      </c>
      <c r="P13" s="8">
        <v>0</v>
      </c>
      <c r="Q13" s="101">
        <f t="shared" si="2"/>
        <v>0</v>
      </c>
      <c r="R13" s="39">
        <f t="shared" si="3"/>
        <v>0</v>
      </c>
      <c r="S13" s="102">
        <f t="shared" si="4"/>
        <v>0</v>
      </c>
      <c r="T13" s="134">
        <f t="shared" si="5"/>
        <v>0</v>
      </c>
      <c r="U13" s="102">
        <f t="shared" si="6"/>
        <v>0</v>
      </c>
      <c r="V13" s="29" t="s">
        <v>439</v>
      </c>
    </row>
    <row r="14" spans="1:22" ht="33" customHeight="1" x14ac:dyDescent="0.25">
      <c r="A14" s="215"/>
      <c r="B14" s="201"/>
      <c r="C14" s="30" t="s">
        <v>105</v>
      </c>
      <c r="D14" s="3" t="s">
        <v>106</v>
      </c>
      <c r="E14" s="4">
        <v>410</v>
      </c>
      <c r="F14" s="5" t="s">
        <v>107</v>
      </c>
      <c r="G14" s="5">
        <v>1</v>
      </c>
      <c r="H14" s="5" t="s">
        <v>108</v>
      </c>
      <c r="I14" s="6">
        <v>5000000</v>
      </c>
      <c r="J14" s="6">
        <v>5000000</v>
      </c>
      <c r="K14" s="27">
        <f t="shared" si="1"/>
        <v>0</v>
      </c>
      <c r="L14" s="8">
        <v>0</v>
      </c>
      <c r="M14" s="101">
        <f t="shared" si="0"/>
        <v>0</v>
      </c>
      <c r="N14" s="8">
        <v>1</v>
      </c>
      <c r="O14" s="101">
        <f t="shared" si="7"/>
        <v>1</v>
      </c>
      <c r="P14" s="8">
        <v>0</v>
      </c>
      <c r="Q14" s="101">
        <f t="shared" si="2"/>
        <v>0</v>
      </c>
      <c r="R14" s="39">
        <f t="shared" si="3"/>
        <v>1</v>
      </c>
      <c r="S14" s="102">
        <f t="shared" si="4"/>
        <v>1</v>
      </c>
      <c r="T14" s="134">
        <f t="shared" si="5"/>
        <v>1</v>
      </c>
      <c r="U14" s="102">
        <f t="shared" si="6"/>
        <v>1</v>
      </c>
      <c r="V14" s="29" t="s">
        <v>440</v>
      </c>
    </row>
    <row r="15" spans="1:22" ht="31.5" customHeight="1" x14ac:dyDescent="0.25">
      <c r="A15" s="215"/>
      <c r="B15" s="201"/>
      <c r="C15" s="30" t="s">
        <v>109</v>
      </c>
      <c r="D15" s="3" t="s">
        <v>110</v>
      </c>
      <c r="E15" s="4">
        <v>410</v>
      </c>
      <c r="F15" s="5" t="s">
        <v>107</v>
      </c>
      <c r="G15" s="5">
        <v>4</v>
      </c>
      <c r="H15" s="5" t="s">
        <v>104</v>
      </c>
      <c r="I15" s="6">
        <v>0</v>
      </c>
      <c r="J15" s="6"/>
      <c r="K15" s="27">
        <f t="shared" si="1"/>
        <v>0</v>
      </c>
      <c r="L15" s="8">
        <v>0</v>
      </c>
      <c r="M15" s="101">
        <f t="shared" si="0"/>
        <v>0</v>
      </c>
      <c r="N15" s="8">
        <v>0</v>
      </c>
      <c r="O15" s="101">
        <f t="shared" si="7"/>
        <v>0</v>
      </c>
      <c r="P15" s="8">
        <v>0</v>
      </c>
      <c r="Q15" s="101">
        <f t="shared" si="2"/>
        <v>0</v>
      </c>
      <c r="R15" s="39">
        <f t="shared" si="3"/>
        <v>0</v>
      </c>
      <c r="S15" s="102">
        <f t="shared" si="4"/>
        <v>0</v>
      </c>
      <c r="T15" s="134">
        <f t="shared" si="5"/>
        <v>0</v>
      </c>
      <c r="U15" s="102">
        <f t="shared" si="6"/>
        <v>0</v>
      </c>
      <c r="V15" s="8" t="s">
        <v>439</v>
      </c>
    </row>
    <row r="16" spans="1:22" ht="409.5" x14ac:dyDescent="0.25">
      <c r="A16" s="215"/>
      <c r="B16" s="201"/>
      <c r="C16" s="30" t="s">
        <v>111</v>
      </c>
      <c r="D16" s="3" t="s">
        <v>112</v>
      </c>
      <c r="E16" s="4">
        <v>410</v>
      </c>
      <c r="F16" s="5" t="s">
        <v>107</v>
      </c>
      <c r="G16" s="5">
        <v>3</v>
      </c>
      <c r="H16" s="5" t="s">
        <v>113</v>
      </c>
      <c r="I16" s="6">
        <v>18000000</v>
      </c>
      <c r="J16" s="6">
        <v>13000000</v>
      </c>
      <c r="K16" s="27">
        <f t="shared" si="1"/>
        <v>5000000</v>
      </c>
      <c r="L16" s="8">
        <v>0</v>
      </c>
      <c r="M16" s="101">
        <f t="shared" si="0"/>
        <v>0</v>
      </c>
      <c r="N16" s="8">
        <v>0</v>
      </c>
      <c r="O16" s="101">
        <f t="shared" si="7"/>
        <v>0</v>
      </c>
      <c r="P16" s="8">
        <v>39</v>
      </c>
      <c r="Q16" s="101">
        <f t="shared" si="2"/>
        <v>13</v>
      </c>
      <c r="R16" s="39">
        <f t="shared" si="3"/>
        <v>39</v>
      </c>
      <c r="S16" s="102">
        <f t="shared" si="4"/>
        <v>0.7222222222222221</v>
      </c>
      <c r="T16" s="134">
        <f t="shared" si="5"/>
        <v>13</v>
      </c>
      <c r="U16" s="102">
        <f t="shared" si="6"/>
        <v>9.3888888888888875</v>
      </c>
      <c r="V16" s="29" t="s">
        <v>441</v>
      </c>
    </row>
    <row r="17" spans="1:22" ht="240" x14ac:dyDescent="0.25">
      <c r="A17" s="215"/>
      <c r="B17" s="201"/>
      <c r="C17" s="30" t="s">
        <v>114</v>
      </c>
      <c r="D17" s="3" t="s">
        <v>115</v>
      </c>
      <c r="E17" s="4">
        <v>410</v>
      </c>
      <c r="F17" s="5" t="s">
        <v>116</v>
      </c>
      <c r="G17" s="5">
        <v>3</v>
      </c>
      <c r="H17" s="5" t="s">
        <v>117</v>
      </c>
      <c r="I17" s="6">
        <v>50000000</v>
      </c>
      <c r="J17" s="6">
        <v>44958045</v>
      </c>
      <c r="K17" s="27">
        <f t="shared" si="1"/>
        <v>5041955</v>
      </c>
      <c r="L17" s="8">
        <v>3</v>
      </c>
      <c r="M17" s="101">
        <f t="shared" si="0"/>
        <v>1</v>
      </c>
      <c r="N17" s="8">
        <v>3</v>
      </c>
      <c r="O17" s="101">
        <f t="shared" si="7"/>
        <v>1</v>
      </c>
      <c r="P17" s="8">
        <v>0</v>
      </c>
      <c r="Q17" s="101">
        <f t="shared" si="2"/>
        <v>0</v>
      </c>
      <c r="R17" s="39">
        <f t="shared" si="3"/>
        <v>6</v>
      </c>
      <c r="S17" s="102">
        <f t="shared" si="4"/>
        <v>0.89916089999999993</v>
      </c>
      <c r="T17" s="134">
        <f t="shared" si="5"/>
        <v>2</v>
      </c>
      <c r="U17" s="102">
        <f t="shared" si="6"/>
        <v>1.7983217999999999</v>
      </c>
      <c r="V17" s="31" t="s">
        <v>442</v>
      </c>
    </row>
    <row r="18" spans="1:22" ht="409.5" x14ac:dyDescent="0.25">
      <c r="A18" s="215"/>
      <c r="B18" s="201"/>
      <c r="C18" s="30" t="s">
        <v>118</v>
      </c>
      <c r="D18" s="3" t="s">
        <v>119</v>
      </c>
      <c r="E18" s="4">
        <v>410</v>
      </c>
      <c r="F18" s="5" t="s">
        <v>120</v>
      </c>
      <c r="G18" s="5">
        <v>16</v>
      </c>
      <c r="H18" s="5" t="s">
        <v>121</v>
      </c>
      <c r="I18" s="6">
        <v>55000000</v>
      </c>
      <c r="J18" s="6">
        <v>31686000</v>
      </c>
      <c r="K18" s="27">
        <f t="shared" si="1"/>
        <v>23314000</v>
      </c>
      <c r="L18" s="8">
        <v>5</v>
      </c>
      <c r="M18" s="101">
        <f t="shared" si="0"/>
        <v>0.3125</v>
      </c>
      <c r="N18" s="8">
        <v>1</v>
      </c>
      <c r="O18" s="101">
        <f t="shared" si="7"/>
        <v>6.25E-2</v>
      </c>
      <c r="P18" s="8">
        <v>2</v>
      </c>
      <c r="Q18" s="101">
        <f t="shared" si="2"/>
        <v>0.125</v>
      </c>
      <c r="R18" s="39">
        <f t="shared" si="3"/>
        <v>8</v>
      </c>
      <c r="S18" s="102">
        <f t="shared" si="4"/>
        <v>0.5761090909090909</v>
      </c>
      <c r="T18" s="134">
        <f t="shared" si="5"/>
        <v>0.5</v>
      </c>
      <c r="U18" s="102">
        <f t="shared" si="6"/>
        <v>0.28805454545454545</v>
      </c>
      <c r="V18" s="31" t="s">
        <v>443</v>
      </c>
    </row>
    <row r="19" spans="1:22" ht="105" x14ac:dyDescent="0.25">
      <c r="A19" s="215"/>
      <c r="B19" s="201"/>
      <c r="C19" s="30" t="s">
        <v>122</v>
      </c>
      <c r="D19" s="3" t="s">
        <v>123</v>
      </c>
      <c r="E19" s="4">
        <v>410</v>
      </c>
      <c r="F19" s="5" t="s">
        <v>93</v>
      </c>
      <c r="G19" s="5">
        <v>35</v>
      </c>
      <c r="H19" s="5" t="s">
        <v>124</v>
      </c>
      <c r="I19" s="6">
        <v>90000000</v>
      </c>
      <c r="J19" s="6">
        <v>12206598</v>
      </c>
      <c r="K19" s="27">
        <f t="shared" si="1"/>
        <v>77793402</v>
      </c>
      <c r="L19" s="8">
        <v>0</v>
      </c>
      <c r="M19" s="101">
        <f t="shared" si="0"/>
        <v>0</v>
      </c>
      <c r="N19" s="8">
        <v>2</v>
      </c>
      <c r="O19" s="101">
        <f t="shared" si="7"/>
        <v>5.7142857142857141E-2</v>
      </c>
      <c r="P19" s="8">
        <v>1</v>
      </c>
      <c r="Q19" s="101">
        <f t="shared" si="2"/>
        <v>2.8571428571428571E-2</v>
      </c>
      <c r="R19" s="39">
        <f t="shared" si="3"/>
        <v>3</v>
      </c>
      <c r="S19" s="102">
        <f t="shared" si="4"/>
        <v>0.13562886666666665</v>
      </c>
      <c r="T19" s="134">
        <f t="shared" si="5"/>
        <v>8.5714285714285715E-2</v>
      </c>
      <c r="U19" s="102">
        <f t="shared" si="6"/>
        <v>1.1625331428571428E-2</v>
      </c>
      <c r="V19" s="31" t="s">
        <v>444</v>
      </c>
    </row>
    <row r="20" spans="1:22" ht="30" x14ac:dyDescent="0.25">
      <c r="A20" s="215"/>
      <c r="B20" s="201"/>
      <c r="C20" s="30" t="s">
        <v>125</v>
      </c>
      <c r="D20" s="3" t="s">
        <v>126</v>
      </c>
      <c r="E20" s="4">
        <v>410</v>
      </c>
      <c r="F20" s="5" t="s">
        <v>127</v>
      </c>
      <c r="G20" s="5"/>
      <c r="H20" s="5"/>
      <c r="I20" s="6">
        <v>8000000</v>
      </c>
      <c r="J20" s="6">
        <v>0</v>
      </c>
      <c r="K20" s="27">
        <f t="shared" si="1"/>
        <v>8000000</v>
      </c>
      <c r="L20" s="8">
        <v>0</v>
      </c>
      <c r="M20" s="101">
        <f>IFERROR((L20/G20),0)</f>
        <v>0</v>
      </c>
      <c r="N20" s="8">
        <v>0</v>
      </c>
      <c r="O20" s="101">
        <f t="shared" si="7"/>
        <v>0</v>
      </c>
      <c r="P20" s="8">
        <v>0</v>
      </c>
      <c r="Q20" s="101">
        <f t="shared" si="2"/>
        <v>0</v>
      </c>
      <c r="R20" s="39">
        <f t="shared" si="3"/>
        <v>0</v>
      </c>
      <c r="S20" s="102">
        <f t="shared" si="4"/>
        <v>0</v>
      </c>
      <c r="T20" s="134">
        <f t="shared" si="5"/>
        <v>0</v>
      </c>
      <c r="U20" s="102">
        <f t="shared" si="6"/>
        <v>0</v>
      </c>
      <c r="V20" s="31"/>
    </row>
    <row r="21" spans="1:22" ht="60" x14ac:dyDescent="0.25">
      <c r="A21" s="215"/>
      <c r="B21" s="202"/>
      <c r="C21" s="30" t="s">
        <v>128</v>
      </c>
      <c r="D21" s="3" t="s">
        <v>129</v>
      </c>
      <c r="E21" s="4">
        <v>410</v>
      </c>
      <c r="F21" s="5" t="s">
        <v>130</v>
      </c>
      <c r="G21" s="5">
        <v>3</v>
      </c>
      <c r="H21" s="5" t="s">
        <v>131</v>
      </c>
      <c r="I21" s="6">
        <v>319946741</v>
      </c>
      <c r="J21" s="6">
        <v>200000000</v>
      </c>
      <c r="K21" s="27">
        <f t="shared" si="1"/>
        <v>119946741</v>
      </c>
      <c r="L21" s="8"/>
      <c r="M21" s="101">
        <f t="shared" ref="M21:M44" si="8">IFERROR((L21/G21),0)</f>
        <v>0</v>
      </c>
      <c r="N21" s="8"/>
      <c r="O21" s="101">
        <f t="shared" si="7"/>
        <v>0</v>
      </c>
      <c r="P21" s="8"/>
      <c r="Q21" s="101">
        <f t="shared" si="2"/>
        <v>0</v>
      </c>
      <c r="R21" s="39">
        <f t="shared" si="3"/>
        <v>0</v>
      </c>
      <c r="S21" s="102">
        <f t="shared" si="4"/>
        <v>0.62510403880000764</v>
      </c>
      <c r="T21" s="134">
        <f t="shared" si="5"/>
        <v>0</v>
      </c>
      <c r="U21" s="102">
        <f t="shared" si="6"/>
        <v>0</v>
      </c>
      <c r="V21" s="33" t="s">
        <v>445</v>
      </c>
    </row>
    <row r="22" spans="1:22" ht="30" customHeight="1" x14ac:dyDescent="0.25">
      <c r="A22" s="215"/>
      <c r="B22" s="200" t="s">
        <v>132</v>
      </c>
      <c r="C22" s="30" t="s">
        <v>133</v>
      </c>
      <c r="D22" s="3" t="s">
        <v>134</v>
      </c>
      <c r="E22" s="10">
        <v>410</v>
      </c>
      <c r="F22" s="5" t="s">
        <v>86</v>
      </c>
      <c r="G22" s="5">
        <v>30</v>
      </c>
      <c r="H22" s="5" t="s">
        <v>113</v>
      </c>
      <c r="I22" s="6">
        <v>52000000</v>
      </c>
      <c r="J22" s="6">
        <v>17727970</v>
      </c>
      <c r="K22" s="27">
        <f t="shared" si="1"/>
        <v>34272030</v>
      </c>
      <c r="L22" s="8">
        <v>4</v>
      </c>
      <c r="M22" s="101">
        <f t="shared" si="8"/>
        <v>0.13333333333333333</v>
      </c>
      <c r="N22" s="8">
        <v>0</v>
      </c>
      <c r="O22" s="101">
        <f t="shared" si="7"/>
        <v>0</v>
      </c>
      <c r="P22" s="8">
        <v>0</v>
      </c>
      <c r="Q22" s="101">
        <f t="shared" si="2"/>
        <v>0</v>
      </c>
      <c r="R22" s="39">
        <f t="shared" si="3"/>
        <v>4</v>
      </c>
      <c r="S22" s="102">
        <f t="shared" si="4"/>
        <v>0.34092250000000002</v>
      </c>
      <c r="T22" s="134">
        <f t="shared" si="5"/>
        <v>0.13333333333333333</v>
      </c>
      <c r="U22" s="102">
        <f t="shared" si="6"/>
        <v>4.5456333333333335E-2</v>
      </c>
      <c r="V22" s="33" t="s">
        <v>446</v>
      </c>
    </row>
    <row r="23" spans="1:22" ht="31.5" customHeight="1" x14ac:dyDescent="0.25">
      <c r="A23" s="215"/>
      <c r="B23" s="201"/>
      <c r="C23" s="30" t="s">
        <v>135</v>
      </c>
      <c r="D23" s="3" t="s">
        <v>136</v>
      </c>
      <c r="E23" s="4">
        <v>410</v>
      </c>
      <c r="F23" s="5" t="s">
        <v>137</v>
      </c>
      <c r="G23" s="5">
        <v>30</v>
      </c>
      <c r="H23" s="5" t="s">
        <v>113</v>
      </c>
      <c r="I23" s="6">
        <v>89000000</v>
      </c>
      <c r="J23" s="6">
        <v>28901534</v>
      </c>
      <c r="K23" s="27">
        <f t="shared" si="1"/>
        <v>60098466</v>
      </c>
      <c r="L23" s="8">
        <v>2</v>
      </c>
      <c r="M23" s="101">
        <f t="shared" si="8"/>
        <v>6.6666666666666666E-2</v>
      </c>
      <c r="N23" s="8">
        <v>8</v>
      </c>
      <c r="O23" s="101">
        <f t="shared" si="7"/>
        <v>0.26666666666666666</v>
      </c>
      <c r="P23" s="8">
        <v>5</v>
      </c>
      <c r="Q23" s="101">
        <f t="shared" si="2"/>
        <v>0.16666666666666666</v>
      </c>
      <c r="R23" s="39">
        <f t="shared" si="3"/>
        <v>15</v>
      </c>
      <c r="S23" s="102">
        <f t="shared" si="4"/>
        <v>0.32473633707865168</v>
      </c>
      <c r="T23" s="134">
        <f t="shared" si="5"/>
        <v>0.5</v>
      </c>
      <c r="U23" s="102">
        <f t="shared" si="6"/>
        <v>0.16236816853932584</v>
      </c>
      <c r="V23" s="29" t="s">
        <v>447</v>
      </c>
    </row>
    <row r="24" spans="1:22" ht="45" x14ac:dyDescent="0.25">
      <c r="A24" s="215"/>
      <c r="B24" s="201"/>
      <c r="C24" s="30" t="s">
        <v>138</v>
      </c>
      <c r="D24" s="3" t="s">
        <v>139</v>
      </c>
      <c r="E24" s="4">
        <v>410</v>
      </c>
      <c r="F24" s="5" t="s">
        <v>86</v>
      </c>
      <c r="G24" s="5">
        <v>8</v>
      </c>
      <c r="H24" s="5" t="s">
        <v>62</v>
      </c>
      <c r="I24" s="6">
        <v>80000000</v>
      </c>
      <c r="J24" s="6">
        <v>80000000</v>
      </c>
      <c r="K24" s="27">
        <f t="shared" si="1"/>
        <v>0</v>
      </c>
      <c r="L24" s="8">
        <v>0</v>
      </c>
      <c r="M24" s="101">
        <f t="shared" si="8"/>
        <v>0</v>
      </c>
      <c r="N24" s="8">
        <v>0</v>
      </c>
      <c r="O24" s="101">
        <f t="shared" si="7"/>
        <v>0</v>
      </c>
      <c r="P24" s="8">
        <v>2</v>
      </c>
      <c r="Q24" s="101">
        <f t="shared" si="2"/>
        <v>0.25</v>
      </c>
      <c r="R24" s="39">
        <f t="shared" si="3"/>
        <v>2</v>
      </c>
      <c r="S24" s="102">
        <f t="shared" si="4"/>
        <v>1</v>
      </c>
      <c r="T24" s="134">
        <f t="shared" si="5"/>
        <v>0.25</v>
      </c>
      <c r="U24" s="102">
        <f t="shared" si="6"/>
        <v>0.25</v>
      </c>
      <c r="V24" s="33" t="s">
        <v>448</v>
      </c>
    </row>
    <row r="25" spans="1:22" ht="30" x14ac:dyDescent="0.25">
      <c r="A25" s="215"/>
      <c r="B25" s="202"/>
      <c r="C25" s="93" t="s">
        <v>384</v>
      </c>
      <c r="D25" s="94" t="s">
        <v>385</v>
      </c>
      <c r="E25" s="87">
        <v>410</v>
      </c>
      <c r="F25" s="88"/>
      <c r="G25" s="88"/>
      <c r="H25" s="88"/>
      <c r="I25" s="6">
        <v>3000000</v>
      </c>
      <c r="J25" s="6">
        <v>0</v>
      </c>
      <c r="K25" s="27">
        <f t="shared" si="1"/>
        <v>3000000</v>
      </c>
      <c r="L25" s="8"/>
      <c r="M25" s="101">
        <f t="shared" si="8"/>
        <v>0</v>
      </c>
      <c r="N25" s="8"/>
      <c r="O25" s="101">
        <f t="shared" si="7"/>
        <v>0</v>
      </c>
      <c r="P25" s="8"/>
      <c r="Q25" s="101">
        <f t="shared" si="2"/>
        <v>0</v>
      </c>
      <c r="R25" s="39">
        <f t="shared" si="3"/>
        <v>0</v>
      </c>
      <c r="S25" s="102">
        <f t="shared" si="4"/>
        <v>0</v>
      </c>
      <c r="T25" s="134">
        <f t="shared" si="5"/>
        <v>0</v>
      </c>
      <c r="U25" s="102">
        <f t="shared" si="6"/>
        <v>0</v>
      </c>
      <c r="V25" s="33"/>
    </row>
    <row r="26" spans="1:22" ht="285" x14ac:dyDescent="0.25">
      <c r="A26" s="215"/>
      <c r="B26" s="200" t="s">
        <v>140</v>
      </c>
      <c r="C26" s="30" t="s">
        <v>141</v>
      </c>
      <c r="D26" s="3" t="s">
        <v>142</v>
      </c>
      <c r="E26" s="4">
        <v>410</v>
      </c>
      <c r="F26" s="5" t="s">
        <v>86</v>
      </c>
      <c r="G26" s="5" t="s">
        <v>143</v>
      </c>
      <c r="H26" s="5" t="s">
        <v>113</v>
      </c>
      <c r="I26" s="6">
        <v>80000000</v>
      </c>
      <c r="J26" s="6">
        <v>23629998</v>
      </c>
      <c r="K26" s="27">
        <f t="shared" si="1"/>
        <v>56370002</v>
      </c>
      <c r="L26" s="8">
        <v>3</v>
      </c>
      <c r="M26" s="101">
        <f t="shared" si="8"/>
        <v>0</v>
      </c>
      <c r="N26" s="8">
        <v>1</v>
      </c>
      <c r="O26" s="101">
        <f t="shared" si="7"/>
        <v>0</v>
      </c>
      <c r="P26" s="8">
        <v>2</v>
      </c>
      <c r="Q26" s="101">
        <f t="shared" si="2"/>
        <v>0</v>
      </c>
      <c r="R26" s="39">
        <f t="shared" si="3"/>
        <v>6</v>
      </c>
      <c r="S26" s="102">
        <f t="shared" si="4"/>
        <v>0.29537497499999998</v>
      </c>
      <c r="T26" s="134">
        <f t="shared" si="5"/>
        <v>0</v>
      </c>
      <c r="U26" s="102">
        <f t="shared" si="6"/>
        <v>0</v>
      </c>
      <c r="V26" s="33" t="s">
        <v>449</v>
      </c>
    </row>
    <row r="27" spans="1:22" ht="57" customHeight="1" x14ac:dyDescent="0.25">
      <c r="A27" s="215"/>
      <c r="B27" s="201"/>
      <c r="C27" s="30" t="s">
        <v>144</v>
      </c>
      <c r="D27" s="72" t="s">
        <v>145</v>
      </c>
      <c r="E27" s="4">
        <v>410</v>
      </c>
      <c r="F27" s="5" t="s">
        <v>146</v>
      </c>
      <c r="G27" s="5">
        <v>5</v>
      </c>
      <c r="H27" s="5" t="s">
        <v>147</v>
      </c>
      <c r="I27" s="6">
        <v>35000000</v>
      </c>
      <c r="J27" s="6">
        <v>8484279</v>
      </c>
      <c r="K27" s="27">
        <f t="shared" si="1"/>
        <v>26515721</v>
      </c>
      <c r="L27" s="8">
        <v>0</v>
      </c>
      <c r="M27" s="101">
        <f t="shared" si="8"/>
        <v>0</v>
      </c>
      <c r="N27" s="8">
        <v>0</v>
      </c>
      <c r="O27" s="101">
        <f t="shared" si="7"/>
        <v>0</v>
      </c>
      <c r="P27" s="8">
        <v>35</v>
      </c>
      <c r="Q27" s="101">
        <f t="shared" si="2"/>
        <v>7</v>
      </c>
      <c r="R27" s="39">
        <f t="shared" si="3"/>
        <v>35</v>
      </c>
      <c r="S27" s="102">
        <f t="shared" si="4"/>
        <v>0.24240797142857143</v>
      </c>
      <c r="T27" s="134">
        <f t="shared" si="5"/>
        <v>7</v>
      </c>
      <c r="U27" s="102">
        <f t="shared" si="6"/>
        <v>1.6968558</v>
      </c>
      <c r="V27" s="29" t="s">
        <v>450</v>
      </c>
    </row>
    <row r="28" spans="1:22" ht="60" x14ac:dyDescent="0.25">
      <c r="A28" s="215"/>
      <c r="B28" s="200" t="s">
        <v>148</v>
      </c>
      <c r="C28" s="30" t="s">
        <v>149</v>
      </c>
      <c r="D28" s="3" t="s">
        <v>150</v>
      </c>
      <c r="E28" s="4">
        <v>410</v>
      </c>
      <c r="F28" s="5" t="s">
        <v>86</v>
      </c>
      <c r="G28" s="5">
        <v>9</v>
      </c>
      <c r="H28" s="5" t="s">
        <v>151</v>
      </c>
      <c r="I28" s="6">
        <v>3157557814</v>
      </c>
      <c r="J28" s="6">
        <v>1880553330</v>
      </c>
      <c r="K28" s="27">
        <f t="shared" si="1"/>
        <v>1277004484</v>
      </c>
      <c r="L28" s="8">
        <v>0</v>
      </c>
      <c r="M28" s="101">
        <f t="shared" si="8"/>
        <v>0</v>
      </c>
      <c r="N28" s="8">
        <v>0</v>
      </c>
      <c r="O28" s="101">
        <f t="shared" si="7"/>
        <v>0</v>
      </c>
      <c r="P28" s="8">
        <v>1</v>
      </c>
      <c r="Q28" s="101">
        <f t="shared" si="2"/>
        <v>0.1111111111111111</v>
      </c>
      <c r="R28" s="39">
        <f t="shared" si="3"/>
        <v>1</v>
      </c>
      <c r="S28" s="102">
        <f t="shared" si="4"/>
        <v>0.59557209741718442</v>
      </c>
      <c r="T28" s="134">
        <f t="shared" si="5"/>
        <v>0.1111111111111111</v>
      </c>
      <c r="U28" s="102">
        <f t="shared" si="6"/>
        <v>6.6174677490798264E-2</v>
      </c>
      <c r="V28" s="33" t="s">
        <v>451</v>
      </c>
    </row>
    <row r="29" spans="1:22" ht="41.25" customHeight="1" x14ac:dyDescent="0.25">
      <c r="A29" s="215"/>
      <c r="B29" s="201"/>
      <c r="C29" s="30" t="s">
        <v>152</v>
      </c>
      <c r="D29" s="3" t="s">
        <v>153</v>
      </c>
      <c r="E29" s="4">
        <v>410</v>
      </c>
      <c r="F29" s="5" t="s">
        <v>86</v>
      </c>
      <c r="G29" s="5">
        <v>1</v>
      </c>
      <c r="H29" s="5" t="s">
        <v>154</v>
      </c>
      <c r="I29" s="6">
        <v>252000000</v>
      </c>
      <c r="J29" s="6">
        <v>60349312</v>
      </c>
      <c r="K29" s="27">
        <f t="shared" si="1"/>
        <v>191650688</v>
      </c>
      <c r="L29" s="8">
        <v>0</v>
      </c>
      <c r="M29" s="101">
        <f t="shared" si="8"/>
        <v>0</v>
      </c>
      <c r="N29" s="8">
        <v>0</v>
      </c>
      <c r="O29" s="101">
        <f t="shared" si="7"/>
        <v>0</v>
      </c>
      <c r="P29" s="8">
        <v>1.35</v>
      </c>
      <c r="Q29" s="101">
        <f t="shared" si="2"/>
        <v>1.35</v>
      </c>
      <c r="R29" s="39">
        <f t="shared" si="3"/>
        <v>1.35</v>
      </c>
      <c r="S29" s="102">
        <f t="shared" si="4"/>
        <v>0.23948139682539682</v>
      </c>
      <c r="T29" s="134">
        <f t="shared" si="5"/>
        <v>1.35</v>
      </c>
      <c r="U29" s="102">
        <f t="shared" si="6"/>
        <v>0.32329988571428575</v>
      </c>
      <c r="V29" s="33" t="s">
        <v>452</v>
      </c>
    </row>
    <row r="30" spans="1:22" ht="24" customHeight="1" x14ac:dyDescent="0.25">
      <c r="A30" s="215"/>
      <c r="B30" s="202"/>
      <c r="C30" s="93" t="s">
        <v>155</v>
      </c>
      <c r="D30" s="94" t="s">
        <v>156</v>
      </c>
      <c r="E30" s="4">
        <v>410</v>
      </c>
      <c r="F30" s="5" t="s">
        <v>86</v>
      </c>
      <c r="G30" s="5">
        <v>1</v>
      </c>
      <c r="H30" s="5" t="s">
        <v>157</v>
      </c>
      <c r="I30" s="6"/>
      <c r="J30" s="6"/>
      <c r="K30" s="27">
        <f t="shared" si="1"/>
        <v>0</v>
      </c>
      <c r="L30" s="8"/>
      <c r="M30" s="101">
        <f t="shared" si="8"/>
        <v>0</v>
      </c>
      <c r="N30" s="8"/>
      <c r="O30" s="101">
        <f t="shared" si="7"/>
        <v>0</v>
      </c>
      <c r="P30" s="8"/>
      <c r="Q30" s="101">
        <f t="shared" si="2"/>
        <v>0</v>
      </c>
      <c r="R30" s="39">
        <f t="shared" si="3"/>
        <v>0</v>
      </c>
      <c r="S30" s="102">
        <f t="shared" si="4"/>
        <v>0</v>
      </c>
      <c r="T30" s="134">
        <f t="shared" si="5"/>
        <v>0</v>
      </c>
      <c r="U30" s="102">
        <f t="shared" si="6"/>
        <v>0</v>
      </c>
      <c r="V30" s="8"/>
    </row>
    <row r="31" spans="1:22" ht="60" x14ac:dyDescent="0.25">
      <c r="A31" s="215"/>
      <c r="B31" s="51" t="s">
        <v>158</v>
      </c>
      <c r="C31" s="93" t="s">
        <v>159</v>
      </c>
      <c r="D31" s="94" t="s">
        <v>386</v>
      </c>
      <c r="E31" s="4">
        <v>410</v>
      </c>
      <c r="F31" s="5" t="s">
        <v>86</v>
      </c>
      <c r="G31" s="5">
        <v>2</v>
      </c>
      <c r="H31" s="5"/>
      <c r="I31" s="6">
        <v>1000000</v>
      </c>
      <c r="J31" s="6">
        <v>0</v>
      </c>
      <c r="K31" s="27">
        <f t="shared" si="1"/>
        <v>1000000</v>
      </c>
      <c r="L31" s="8"/>
      <c r="M31" s="101">
        <f t="shared" si="8"/>
        <v>0</v>
      </c>
      <c r="N31" s="8"/>
      <c r="O31" s="101">
        <f t="shared" si="7"/>
        <v>0</v>
      </c>
      <c r="P31" s="8"/>
      <c r="Q31" s="101">
        <f t="shared" si="2"/>
        <v>0</v>
      </c>
      <c r="R31" s="39">
        <f t="shared" si="3"/>
        <v>0</v>
      </c>
      <c r="S31" s="102">
        <f t="shared" si="4"/>
        <v>0</v>
      </c>
      <c r="T31" s="134">
        <f t="shared" si="5"/>
        <v>0</v>
      </c>
      <c r="U31" s="102">
        <f t="shared" si="6"/>
        <v>0</v>
      </c>
      <c r="V31" s="8"/>
    </row>
    <row r="32" spans="1:22" ht="96" hidden="1" x14ac:dyDescent="0.25">
      <c r="A32" s="215"/>
      <c r="B32" s="90"/>
      <c r="C32" s="93" t="s">
        <v>160</v>
      </c>
      <c r="D32" s="94" t="s">
        <v>161</v>
      </c>
      <c r="E32" s="4">
        <v>410</v>
      </c>
      <c r="F32" s="5" t="s">
        <v>86</v>
      </c>
      <c r="G32" s="5">
        <v>1</v>
      </c>
      <c r="H32" s="5" t="s">
        <v>162</v>
      </c>
      <c r="I32" s="6"/>
      <c r="J32" s="6"/>
      <c r="K32" s="27">
        <f t="shared" si="1"/>
        <v>0</v>
      </c>
      <c r="L32" s="8"/>
      <c r="M32" s="101">
        <f t="shared" si="8"/>
        <v>0</v>
      </c>
      <c r="N32" s="8"/>
      <c r="O32" s="101">
        <f t="shared" si="7"/>
        <v>0</v>
      </c>
      <c r="P32" s="8"/>
      <c r="Q32" s="101">
        <f t="shared" si="2"/>
        <v>0</v>
      </c>
      <c r="R32" s="39">
        <f t="shared" si="3"/>
        <v>0</v>
      </c>
      <c r="S32" s="102">
        <f t="shared" si="4"/>
        <v>0</v>
      </c>
      <c r="T32" s="134">
        <f t="shared" si="5"/>
        <v>0</v>
      </c>
      <c r="U32" s="102">
        <f t="shared" si="6"/>
        <v>0</v>
      </c>
      <c r="V32" s="8"/>
    </row>
    <row r="33" spans="1:22" ht="45" hidden="1" customHeight="1" x14ac:dyDescent="0.25">
      <c r="A33" s="215"/>
      <c r="B33" s="90"/>
      <c r="C33" s="93" t="s">
        <v>163</v>
      </c>
      <c r="D33" s="94" t="s">
        <v>164</v>
      </c>
      <c r="E33" s="4">
        <v>410</v>
      </c>
      <c r="F33" s="5" t="s">
        <v>86</v>
      </c>
      <c r="G33" s="5">
        <v>10</v>
      </c>
      <c r="H33" s="5" t="s">
        <v>165</v>
      </c>
      <c r="I33" s="6"/>
      <c r="J33" s="6"/>
      <c r="K33" s="27">
        <f t="shared" si="1"/>
        <v>0</v>
      </c>
      <c r="L33" s="8"/>
      <c r="M33" s="101">
        <f t="shared" si="8"/>
        <v>0</v>
      </c>
      <c r="N33" s="8"/>
      <c r="O33" s="101">
        <f t="shared" si="7"/>
        <v>0</v>
      </c>
      <c r="P33" s="8"/>
      <c r="Q33" s="101">
        <f t="shared" si="2"/>
        <v>0</v>
      </c>
      <c r="R33" s="39">
        <f t="shared" si="3"/>
        <v>0</v>
      </c>
      <c r="S33" s="102">
        <f t="shared" si="4"/>
        <v>0</v>
      </c>
      <c r="T33" s="134">
        <f t="shared" si="5"/>
        <v>0</v>
      </c>
      <c r="U33" s="102">
        <f t="shared" si="6"/>
        <v>0</v>
      </c>
      <c r="V33" s="8"/>
    </row>
    <row r="34" spans="1:22" ht="87.75" hidden="1" customHeight="1" x14ac:dyDescent="0.25">
      <c r="A34" s="215"/>
      <c r="B34" s="23"/>
      <c r="C34" s="93" t="s">
        <v>166</v>
      </c>
      <c r="D34" s="94" t="s">
        <v>167</v>
      </c>
      <c r="E34" s="4">
        <v>410</v>
      </c>
      <c r="F34" s="5" t="s">
        <v>86</v>
      </c>
      <c r="G34" s="5" t="s">
        <v>168</v>
      </c>
      <c r="H34" s="5" t="s">
        <v>169</v>
      </c>
      <c r="I34" s="6"/>
      <c r="J34" s="6"/>
      <c r="K34" s="27">
        <f t="shared" si="1"/>
        <v>0</v>
      </c>
      <c r="L34" s="8"/>
      <c r="M34" s="101">
        <f t="shared" si="8"/>
        <v>0</v>
      </c>
      <c r="N34" s="8"/>
      <c r="O34" s="101">
        <f t="shared" si="7"/>
        <v>0</v>
      </c>
      <c r="P34" s="8"/>
      <c r="Q34" s="101">
        <f t="shared" si="2"/>
        <v>0</v>
      </c>
      <c r="R34" s="39">
        <f t="shared" si="3"/>
        <v>0</v>
      </c>
      <c r="S34" s="102">
        <f t="shared" si="4"/>
        <v>0</v>
      </c>
      <c r="T34" s="134">
        <f t="shared" si="5"/>
        <v>0</v>
      </c>
      <c r="U34" s="102">
        <f t="shared" si="6"/>
        <v>0</v>
      </c>
      <c r="V34" s="8"/>
    </row>
    <row r="35" spans="1:22" ht="92.25" customHeight="1" x14ac:dyDescent="0.25">
      <c r="A35" s="215"/>
      <c r="B35" s="200" t="s">
        <v>170</v>
      </c>
      <c r="C35" s="93" t="s">
        <v>171</v>
      </c>
      <c r="D35" s="94" t="s">
        <v>387</v>
      </c>
      <c r="E35" s="4">
        <v>410</v>
      </c>
      <c r="F35" s="5" t="s">
        <v>86</v>
      </c>
      <c r="G35" s="5" t="s">
        <v>172</v>
      </c>
      <c r="H35" s="5" t="s">
        <v>173</v>
      </c>
      <c r="I35" s="6">
        <v>1000000</v>
      </c>
      <c r="J35" s="6">
        <v>0</v>
      </c>
      <c r="K35" s="27">
        <f t="shared" si="1"/>
        <v>1000000</v>
      </c>
      <c r="L35" s="8"/>
      <c r="M35" s="101">
        <f t="shared" si="8"/>
        <v>0</v>
      </c>
      <c r="N35" s="8"/>
      <c r="O35" s="101">
        <f t="shared" si="7"/>
        <v>0</v>
      </c>
      <c r="P35" s="8"/>
      <c r="Q35" s="101">
        <f t="shared" si="2"/>
        <v>0</v>
      </c>
      <c r="R35" s="39">
        <f t="shared" si="3"/>
        <v>0</v>
      </c>
      <c r="S35" s="102">
        <f t="shared" si="4"/>
        <v>0</v>
      </c>
      <c r="T35" s="134">
        <f t="shared" si="5"/>
        <v>0</v>
      </c>
      <c r="U35" s="102">
        <f t="shared" si="6"/>
        <v>0</v>
      </c>
      <c r="V35" s="8"/>
    </row>
    <row r="36" spans="1:22" s="36" customFormat="1" ht="82.5" hidden="1" customHeight="1" x14ac:dyDescent="0.25">
      <c r="A36" s="215"/>
      <c r="B36" s="202"/>
      <c r="C36" s="30" t="s">
        <v>174</v>
      </c>
      <c r="D36" s="3" t="s">
        <v>175</v>
      </c>
      <c r="E36" s="4">
        <v>410</v>
      </c>
      <c r="F36" s="5" t="s">
        <v>86</v>
      </c>
      <c r="G36" s="5" t="s">
        <v>176</v>
      </c>
      <c r="H36" s="5" t="s">
        <v>177</v>
      </c>
      <c r="I36" s="6"/>
      <c r="J36" s="6"/>
      <c r="K36" s="27">
        <f t="shared" si="1"/>
        <v>0</v>
      </c>
      <c r="L36" s="35"/>
      <c r="M36" s="101">
        <f t="shared" si="8"/>
        <v>0</v>
      </c>
      <c r="N36" s="35"/>
      <c r="O36" s="101">
        <f t="shared" si="7"/>
        <v>0</v>
      </c>
      <c r="P36" s="35"/>
      <c r="Q36" s="101">
        <f t="shared" si="2"/>
        <v>0</v>
      </c>
      <c r="R36" s="39">
        <f t="shared" si="3"/>
        <v>0</v>
      </c>
      <c r="S36" s="102">
        <f t="shared" si="4"/>
        <v>0</v>
      </c>
      <c r="T36" s="134">
        <f t="shared" si="5"/>
        <v>0</v>
      </c>
      <c r="U36" s="102">
        <f t="shared" si="6"/>
        <v>0</v>
      </c>
      <c r="V36" s="35"/>
    </row>
    <row r="37" spans="1:22" ht="61.5" customHeight="1" x14ac:dyDescent="0.25">
      <c r="A37" s="215"/>
      <c r="B37" s="192" t="s">
        <v>178</v>
      </c>
      <c r="C37" s="30" t="s">
        <v>179</v>
      </c>
      <c r="D37" s="3" t="s">
        <v>180</v>
      </c>
      <c r="E37" s="4">
        <v>410</v>
      </c>
      <c r="F37" s="5" t="s">
        <v>86</v>
      </c>
      <c r="G37" s="5">
        <v>1</v>
      </c>
      <c r="H37" s="5" t="s">
        <v>181</v>
      </c>
      <c r="I37" s="6">
        <v>80000000</v>
      </c>
      <c r="J37" s="6">
        <v>52507535</v>
      </c>
      <c r="K37" s="27">
        <f t="shared" si="1"/>
        <v>27492465</v>
      </c>
      <c r="L37" s="8">
        <v>0</v>
      </c>
      <c r="M37" s="101">
        <f t="shared" si="8"/>
        <v>0</v>
      </c>
      <c r="N37" s="8">
        <v>1</v>
      </c>
      <c r="O37" s="101">
        <f t="shared" si="7"/>
        <v>1</v>
      </c>
      <c r="P37" s="8">
        <v>0</v>
      </c>
      <c r="Q37" s="101">
        <f t="shared" si="2"/>
        <v>0</v>
      </c>
      <c r="R37" s="39">
        <f t="shared" si="3"/>
        <v>1</v>
      </c>
      <c r="S37" s="102">
        <f t="shared" si="4"/>
        <v>0.6563441874999999</v>
      </c>
      <c r="T37" s="134">
        <f t="shared" si="5"/>
        <v>1</v>
      </c>
      <c r="U37" s="102">
        <f t="shared" si="6"/>
        <v>0.6563441874999999</v>
      </c>
      <c r="V37" s="37" t="s">
        <v>453</v>
      </c>
    </row>
    <row r="38" spans="1:22" ht="33.75" customHeight="1" x14ac:dyDescent="0.25">
      <c r="A38" s="215"/>
      <c r="B38" s="194"/>
      <c r="C38" s="30" t="s">
        <v>182</v>
      </c>
      <c r="D38" s="3" t="s">
        <v>183</v>
      </c>
      <c r="E38" s="4">
        <v>410</v>
      </c>
      <c r="F38" s="5" t="s">
        <v>184</v>
      </c>
      <c r="G38" s="5">
        <v>1</v>
      </c>
      <c r="H38" s="5" t="s">
        <v>185</v>
      </c>
      <c r="I38" s="6">
        <v>50000000</v>
      </c>
      <c r="J38" s="6">
        <v>37499997</v>
      </c>
      <c r="K38" s="27">
        <f t="shared" si="1"/>
        <v>12500003</v>
      </c>
      <c r="L38" s="8">
        <v>0</v>
      </c>
      <c r="M38" s="101">
        <f t="shared" si="8"/>
        <v>0</v>
      </c>
      <c r="N38" s="8">
        <v>0</v>
      </c>
      <c r="O38" s="101">
        <f t="shared" si="7"/>
        <v>0</v>
      </c>
      <c r="P38" s="8">
        <v>0.5</v>
      </c>
      <c r="Q38" s="101">
        <f t="shared" si="2"/>
        <v>0.5</v>
      </c>
      <c r="R38" s="39">
        <f t="shared" si="3"/>
        <v>0.5</v>
      </c>
      <c r="S38" s="102">
        <f t="shared" si="4"/>
        <v>0.74999994000000003</v>
      </c>
      <c r="T38" s="134">
        <f t="shared" si="5"/>
        <v>0.5</v>
      </c>
      <c r="U38" s="102">
        <f t="shared" si="6"/>
        <v>0.37499997000000002</v>
      </c>
      <c r="V38" s="29" t="s">
        <v>454</v>
      </c>
    </row>
    <row r="39" spans="1:22" ht="51.75" customHeight="1" x14ac:dyDescent="0.25">
      <c r="A39" s="215"/>
      <c r="B39" s="200" t="s">
        <v>186</v>
      </c>
      <c r="C39" s="30" t="s">
        <v>187</v>
      </c>
      <c r="D39" s="3" t="s">
        <v>188</v>
      </c>
      <c r="E39" s="4">
        <v>410</v>
      </c>
      <c r="F39" s="5" t="s">
        <v>189</v>
      </c>
      <c r="G39" s="5"/>
      <c r="H39" s="5"/>
      <c r="I39" s="6">
        <v>40000000</v>
      </c>
      <c r="J39" s="6">
        <v>14400000</v>
      </c>
      <c r="K39" s="27">
        <f t="shared" si="1"/>
        <v>25600000</v>
      </c>
      <c r="L39" s="8">
        <v>2</v>
      </c>
      <c r="M39" s="101">
        <f t="shared" si="8"/>
        <v>0</v>
      </c>
      <c r="N39" s="8">
        <v>0</v>
      </c>
      <c r="O39" s="101">
        <f t="shared" si="7"/>
        <v>0</v>
      </c>
      <c r="P39" s="8">
        <v>0</v>
      </c>
      <c r="Q39" s="101">
        <f t="shared" si="2"/>
        <v>0</v>
      </c>
      <c r="R39" s="39">
        <f t="shared" si="3"/>
        <v>2</v>
      </c>
      <c r="S39" s="102">
        <f t="shared" si="4"/>
        <v>0.36</v>
      </c>
      <c r="T39" s="134">
        <f t="shared" si="5"/>
        <v>0</v>
      </c>
      <c r="U39" s="102">
        <f t="shared" si="6"/>
        <v>0</v>
      </c>
      <c r="V39" s="29" t="s">
        <v>455</v>
      </c>
    </row>
    <row r="40" spans="1:22" ht="75" x14ac:dyDescent="0.25">
      <c r="A40" s="215"/>
      <c r="B40" s="201"/>
      <c r="C40" s="30" t="s">
        <v>190</v>
      </c>
      <c r="D40" s="3" t="s">
        <v>388</v>
      </c>
      <c r="E40" s="4">
        <v>410</v>
      </c>
      <c r="F40" s="5" t="s">
        <v>86</v>
      </c>
      <c r="G40" s="5">
        <v>1</v>
      </c>
      <c r="H40" s="5" t="s">
        <v>191</v>
      </c>
      <c r="I40" s="6">
        <v>10000000</v>
      </c>
      <c r="J40" s="6">
        <v>8093873</v>
      </c>
      <c r="K40" s="27">
        <f t="shared" si="1"/>
        <v>1906127</v>
      </c>
      <c r="L40" s="8">
        <v>2</v>
      </c>
      <c r="M40" s="101">
        <f t="shared" si="8"/>
        <v>2</v>
      </c>
      <c r="N40" s="8">
        <v>0</v>
      </c>
      <c r="O40" s="101">
        <f t="shared" si="7"/>
        <v>0</v>
      </c>
      <c r="P40" s="8">
        <v>0</v>
      </c>
      <c r="Q40" s="101">
        <f t="shared" si="2"/>
        <v>0</v>
      </c>
      <c r="R40" s="39">
        <f t="shared" si="3"/>
        <v>2</v>
      </c>
      <c r="S40" s="102">
        <f t="shared" si="4"/>
        <v>0.80938730000000003</v>
      </c>
      <c r="T40" s="134">
        <f t="shared" si="5"/>
        <v>2</v>
      </c>
      <c r="U40" s="102">
        <f t="shared" si="6"/>
        <v>1.6187746000000001</v>
      </c>
      <c r="V40" s="29" t="s">
        <v>456</v>
      </c>
    </row>
    <row r="41" spans="1:22" ht="90" x14ac:dyDescent="0.25">
      <c r="A41" s="215"/>
      <c r="B41" s="201"/>
      <c r="C41" s="30" t="s">
        <v>192</v>
      </c>
      <c r="D41" s="3" t="s">
        <v>193</v>
      </c>
      <c r="E41" s="4">
        <v>410</v>
      </c>
      <c r="F41" s="5" t="s">
        <v>86</v>
      </c>
      <c r="G41" s="5"/>
      <c r="H41" s="5"/>
      <c r="I41" s="6">
        <v>130000000</v>
      </c>
      <c r="J41" s="6">
        <v>88479822</v>
      </c>
      <c r="K41" s="27">
        <f t="shared" si="1"/>
        <v>41520178</v>
      </c>
      <c r="L41" s="8">
        <v>6</v>
      </c>
      <c r="M41" s="101">
        <f>IFERROR((L41/G41),0)</f>
        <v>0</v>
      </c>
      <c r="N41" s="8">
        <v>0</v>
      </c>
      <c r="O41" s="101">
        <f t="shared" si="7"/>
        <v>0</v>
      </c>
      <c r="P41" s="8">
        <v>1</v>
      </c>
      <c r="Q41" s="101">
        <f t="shared" si="2"/>
        <v>0</v>
      </c>
      <c r="R41" s="39">
        <f t="shared" si="3"/>
        <v>7</v>
      </c>
      <c r="S41" s="102">
        <f t="shared" si="4"/>
        <v>0.68061401538461541</v>
      </c>
      <c r="T41" s="134">
        <f t="shared" si="5"/>
        <v>0</v>
      </c>
      <c r="U41" s="102">
        <f t="shared" si="6"/>
        <v>0</v>
      </c>
      <c r="V41" s="33" t="s">
        <v>457</v>
      </c>
    </row>
    <row r="42" spans="1:22" ht="90" x14ac:dyDescent="0.25">
      <c r="A42" s="215"/>
      <c r="B42" s="201"/>
      <c r="C42" s="30" t="s">
        <v>194</v>
      </c>
      <c r="D42" s="3" t="s">
        <v>195</v>
      </c>
      <c r="E42" s="4">
        <v>410</v>
      </c>
      <c r="F42" s="5" t="s">
        <v>86</v>
      </c>
      <c r="G42" s="5">
        <v>6</v>
      </c>
      <c r="H42" s="5" t="s">
        <v>196</v>
      </c>
      <c r="I42" s="6">
        <v>25000000</v>
      </c>
      <c r="J42" s="6">
        <v>2478575</v>
      </c>
      <c r="K42" s="27">
        <f t="shared" si="1"/>
        <v>22521425</v>
      </c>
      <c r="L42" s="8">
        <v>0</v>
      </c>
      <c r="M42" s="101">
        <f t="shared" si="8"/>
        <v>0</v>
      </c>
      <c r="N42" s="8">
        <v>0</v>
      </c>
      <c r="O42" s="101">
        <f t="shared" si="7"/>
        <v>0</v>
      </c>
      <c r="P42" s="8">
        <v>6</v>
      </c>
      <c r="Q42" s="101">
        <f t="shared" si="2"/>
        <v>1</v>
      </c>
      <c r="R42" s="39">
        <f t="shared" si="3"/>
        <v>6</v>
      </c>
      <c r="S42" s="102">
        <f t="shared" si="4"/>
        <v>9.9142999999999995E-2</v>
      </c>
      <c r="T42" s="134">
        <f t="shared" si="5"/>
        <v>1</v>
      </c>
      <c r="U42" s="102">
        <f t="shared" si="6"/>
        <v>9.9142999999999995E-2</v>
      </c>
      <c r="V42" s="33" t="s">
        <v>458</v>
      </c>
    </row>
    <row r="43" spans="1:22" ht="120" x14ac:dyDescent="0.25">
      <c r="A43" s="215"/>
      <c r="B43" s="201"/>
      <c r="C43" s="30" t="s">
        <v>197</v>
      </c>
      <c r="D43" s="3" t="s">
        <v>198</v>
      </c>
      <c r="E43" s="4">
        <v>410</v>
      </c>
      <c r="F43" s="5" t="s">
        <v>86</v>
      </c>
      <c r="G43" s="5">
        <v>6</v>
      </c>
      <c r="H43" s="5" t="s">
        <v>199</v>
      </c>
      <c r="I43" s="6">
        <v>92267490</v>
      </c>
      <c r="J43" s="6">
        <v>76164229</v>
      </c>
      <c r="K43" s="27">
        <v>34911043</v>
      </c>
      <c r="L43" s="8">
        <v>0</v>
      </c>
      <c r="M43" s="101">
        <f t="shared" si="8"/>
        <v>0</v>
      </c>
      <c r="N43" s="8">
        <v>3</v>
      </c>
      <c r="O43" s="101">
        <f t="shared" si="7"/>
        <v>0.5</v>
      </c>
      <c r="P43" s="8">
        <v>0</v>
      </c>
      <c r="Q43" s="101">
        <f t="shared" si="2"/>
        <v>0</v>
      </c>
      <c r="R43" s="39">
        <f t="shared" si="3"/>
        <v>3</v>
      </c>
      <c r="S43" s="102">
        <f t="shared" si="4"/>
        <v>0.82547199452374831</v>
      </c>
      <c r="T43" s="134">
        <f t="shared" si="5"/>
        <v>0.5</v>
      </c>
      <c r="U43" s="102">
        <f t="shared" si="6"/>
        <v>0.41273599726187415</v>
      </c>
      <c r="V43" s="29" t="s">
        <v>459</v>
      </c>
    </row>
    <row r="44" spans="1:22" ht="35.25" customHeight="1" x14ac:dyDescent="0.25">
      <c r="A44" s="216"/>
      <c r="B44" s="202"/>
      <c r="C44" s="30" t="s">
        <v>200</v>
      </c>
      <c r="D44" s="3" t="s">
        <v>201</v>
      </c>
      <c r="E44" s="4">
        <v>410</v>
      </c>
      <c r="F44" s="5" t="s">
        <v>202</v>
      </c>
      <c r="G44" s="5">
        <v>1</v>
      </c>
      <c r="H44" s="5" t="s">
        <v>203</v>
      </c>
      <c r="I44" s="6">
        <v>25000000</v>
      </c>
      <c r="J44" s="6">
        <v>11266667</v>
      </c>
      <c r="K44" s="27">
        <f t="shared" si="1"/>
        <v>13733333</v>
      </c>
      <c r="L44" s="8">
        <v>0</v>
      </c>
      <c r="M44" s="101">
        <f t="shared" si="8"/>
        <v>0</v>
      </c>
      <c r="N44" s="8">
        <v>0</v>
      </c>
      <c r="O44" s="101">
        <f t="shared" si="7"/>
        <v>0</v>
      </c>
      <c r="P44" s="8">
        <v>1</v>
      </c>
      <c r="Q44" s="101">
        <f t="shared" si="2"/>
        <v>1</v>
      </c>
      <c r="R44" s="39">
        <f t="shared" si="3"/>
        <v>1</v>
      </c>
      <c r="S44" s="102">
        <f t="shared" si="4"/>
        <v>0.45066667999999999</v>
      </c>
      <c r="T44" s="134">
        <f t="shared" si="5"/>
        <v>1</v>
      </c>
      <c r="U44" s="102">
        <f t="shared" si="6"/>
        <v>0.45066667999999999</v>
      </c>
      <c r="V44" s="29" t="s">
        <v>460</v>
      </c>
    </row>
    <row r="45" spans="1:22" s="21" customFormat="1" ht="22.5" customHeight="1" x14ac:dyDescent="0.25">
      <c r="A45" s="38"/>
      <c r="B45" s="199" t="s">
        <v>204</v>
      </c>
      <c r="C45" s="199"/>
      <c r="D45" s="199"/>
      <c r="E45" s="199"/>
      <c r="F45" s="18"/>
      <c r="G45" s="18"/>
      <c r="H45" s="18"/>
      <c r="I45" s="19">
        <f>SUM(I8:I44)</f>
        <v>7127077871</v>
      </c>
      <c r="J45" s="19">
        <f t="shared" ref="J45:K45" si="9">SUM(J8:J44)</f>
        <v>4141046446</v>
      </c>
      <c r="K45" s="19">
        <f t="shared" si="9"/>
        <v>3004839207</v>
      </c>
      <c r="L45" s="20"/>
      <c r="M45" s="20"/>
      <c r="N45" s="20"/>
      <c r="O45" s="20"/>
      <c r="P45" s="20"/>
      <c r="Q45" s="20"/>
      <c r="R45" s="20"/>
      <c r="S45" s="102">
        <f t="shared" ref="S45" si="10">IFERROR((J45/I45)*100,0)/100</f>
        <v>0.58103005480687553</v>
      </c>
      <c r="T45" s="102">
        <f t="shared" ref="T45" si="11">M45+O45+Q45</f>
        <v>0</v>
      </c>
      <c r="U45" s="102">
        <f t="shared" ref="U45" si="12">S45*T45</f>
        <v>0</v>
      </c>
      <c r="V45" s="20"/>
    </row>
    <row r="46" spans="1:22" x14ac:dyDescent="0.25">
      <c r="I46" s="77" t="e">
        <f>#REF!-'S. INVESTIGACIÓN'!I45</f>
        <v>#REF!</v>
      </c>
      <c r="J46" s="77" t="e">
        <f>#REF!-'S. INVESTIGACIÓN'!J45</f>
        <v>#REF!</v>
      </c>
      <c r="K46" s="77" t="e">
        <f>#REF!-'S. INVESTIGACIÓN'!K45</f>
        <v>#REF!</v>
      </c>
    </row>
    <row r="47" spans="1:22" x14ac:dyDescent="0.25">
      <c r="A47" t="s">
        <v>433</v>
      </c>
    </row>
  </sheetData>
  <mergeCells count="53">
    <mergeCell ref="P4:Q4"/>
    <mergeCell ref="R4:S4"/>
    <mergeCell ref="T4:U4"/>
    <mergeCell ref="A5:B5"/>
    <mergeCell ref="C5:E5"/>
    <mergeCell ref="F5:H5"/>
    <mergeCell ref="B4:C4"/>
    <mergeCell ref="E4:F4"/>
    <mergeCell ref="G4:H4"/>
    <mergeCell ref="I4:K4"/>
    <mergeCell ref="M4:O4"/>
    <mergeCell ref="V1:V3"/>
    <mergeCell ref="B2:I2"/>
    <mergeCell ref="M2:U2"/>
    <mergeCell ref="B3:I3"/>
    <mergeCell ref="M3:U3"/>
    <mergeCell ref="A1:A3"/>
    <mergeCell ref="B1:I1"/>
    <mergeCell ref="J1:K3"/>
    <mergeCell ref="L1:L3"/>
    <mergeCell ref="M1:U1"/>
    <mergeCell ref="V5:V7"/>
    <mergeCell ref="A6:A7"/>
    <mergeCell ref="B6:B7"/>
    <mergeCell ref="C6:C7"/>
    <mergeCell ref="D6:D7"/>
    <mergeCell ref="E6:E7"/>
    <mergeCell ref="F6:F7"/>
    <mergeCell ref="I5:I6"/>
    <mergeCell ref="J5:J6"/>
    <mergeCell ref="K5:K6"/>
    <mergeCell ref="L5:Q5"/>
    <mergeCell ref="R5:R7"/>
    <mergeCell ref="G6:G7"/>
    <mergeCell ref="H6:H7"/>
    <mergeCell ref="L6:M6"/>
    <mergeCell ref="P6:Q6"/>
    <mergeCell ref="I7:K7"/>
    <mergeCell ref="S7:U7"/>
    <mergeCell ref="S5:S6"/>
    <mergeCell ref="T5:T6"/>
    <mergeCell ref="U5:U6"/>
    <mergeCell ref="N6:O6"/>
    <mergeCell ref="A8:A44"/>
    <mergeCell ref="B35:B36"/>
    <mergeCell ref="B37:B38"/>
    <mergeCell ref="B39:B44"/>
    <mergeCell ref="B45:E45"/>
    <mergeCell ref="B13:B21"/>
    <mergeCell ref="B26:B27"/>
    <mergeCell ref="B28:B30"/>
    <mergeCell ref="B8:B12"/>
    <mergeCell ref="B22:B25"/>
  </mergeCells>
  <conditionalFormatting sqref="S8:U44">
    <cfRule type="cellIs" dxfId="55" priority="9" operator="greaterThan">
      <formula>50%</formula>
    </cfRule>
    <cfRule type="cellIs" dxfId="54" priority="10" operator="between">
      <formula>37%</formula>
      <formula>50%</formula>
    </cfRule>
    <cfRule type="cellIs" dxfId="53" priority="11" operator="between">
      <formula>16%</formula>
      <formula>37%</formula>
    </cfRule>
    <cfRule type="cellIs" dxfId="52" priority="12" operator="lessThan">
      <formula>16%</formula>
    </cfRule>
  </conditionalFormatting>
  <conditionalFormatting sqref="S45:U45">
    <cfRule type="cellIs" dxfId="51" priority="1" operator="greaterThan">
      <formula>24%</formula>
    </cfRule>
    <cfRule type="cellIs" dxfId="50" priority="2" operator="between">
      <formula>20%</formula>
      <formula>24%</formula>
    </cfRule>
    <cfRule type="cellIs" dxfId="49" priority="3" operator="between">
      <formula>9%</formula>
      <formula>19%</formula>
    </cfRule>
    <cfRule type="cellIs" dxfId="48" priority="4" operator="lessThan">
      <formula>9%</formula>
    </cfRule>
  </conditionalFormatting>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rowBreaks count="1" manualBreakCount="1">
    <brk id="1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V37"/>
  <sheetViews>
    <sheetView showGridLines="0" zoomScale="90" zoomScaleNormal="90" zoomScalePageLayoutView="50" workbookViewId="0">
      <pane xSplit="3" ySplit="7" topLeftCell="K8" activePane="bottomRight" state="frozen"/>
      <selection sqref="A1:A3"/>
      <selection pane="topRight" sqref="A1:A3"/>
      <selection pane="bottomLeft" sqref="A1:A3"/>
      <selection pane="bottomRight" activeCell="S8" sqref="S8"/>
    </sheetView>
  </sheetViews>
  <sheetFormatPr baseColWidth="10" defaultRowHeight="15" x14ac:dyDescent="0.25"/>
  <cols>
    <col min="1" max="1" width="11" customWidth="1"/>
    <col min="2" max="2" width="23" customWidth="1"/>
    <col min="3" max="3" width="8.85546875" customWidth="1"/>
    <col min="4" max="4" width="51.42578125" customWidth="1"/>
    <col min="5" max="5" width="6.28515625" customWidth="1"/>
    <col min="6" max="8" width="14.28515625" customWidth="1"/>
    <col min="9" max="9" width="17.28515625" customWidth="1"/>
    <col min="10" max="10" width="16.28515625" customWidth="1"/>
    <col min="11" max="11" width="14.28515625" customWidth="1"/>
    <col min="12" max="18" width="11.42578125" customWidth="1"/>
    <col min="21" max="21" width="13.140625" customWidth="1"/>
    <col min="22" max="22" width="85.28515625" customWidth="1"/>
  </cols>
  <sheetData>
    <row r="1" spans="1:22" ht="15.75" x14ac:dyDescent="0.25">
      <c r="A1" s="205"/>
      <c r="B1" s="206" t="s">
        <v>369</v>
      </c>
      <c r="C1" s="206"/>
      <c r="D1" s="206"/>
      <c r="E1" s="206"/>
      <c r="F1" s="206"/>
      <c r="G1" s="206"/>
      <c r="H1" s="206"/>
      <c r="I1" s="206"/>
      <c r="J1" s="205"/>
      <c r="K1" s="205"/>
      <c r="L1" s="205"/>
      <c r="M1" s="211" t="str">
        <f>B1</f>
        <v>UNIVERSIDAD SURCOLOMBIANA</v>
      </c>
      <c r="N1" s="211"/>
      <c r="O1" s="211"/>
      <c r="P1" s="211"/>
      <c r="Q1" s="211"/>
      <c r="R1" s="211"/>
      <c r="S1" s="211"/>
      <c r="T1" s="211"/>
      <c r="U1" s="211"/>
      <c r="V1" s="205"/>
    </row>
    <row r="2" spans="1:22" ht="15.75" x14ac:dyDescent="0.25">
      <c r="A2" s="205"/>
      <c r="B2" s="206" t="s">
        <v>370</v>
      </c>
      <c r="C2" s="206"/>
      <c r="D2" s="206"/>
      <c r="E2" s="206"/>
      <c r="F2" s="206"/>
      <c r="G2" s="206"/>
      <c r="H2" s="206"/>
      <c r="I2" s="206"/>
      <c r="J2" s="205"/>
      <c r="K2" s="205"/>
      <c r="L2" s="205"/>
      <c r="M2" s="211" t="str">
        <f>B2</f>
        <v>OFICINA DE PLANEACIÓN</v>
      </c>
      <c r="N2" s="211"/>
      <c r="O2" s="211"/>
      <c r="P2" s="211"/>
      <c r="Q2" s="211"/>
      <c r="R2" s="211"/>
      <c r="S2" s="211"/>
      <c r="T2" s="211"/>
      <c r="U2" s="211"/>
      <c r="V2" s="205"/>
    </row>
    <row r="3" spans="1:22" ht="15.75" x14ac:dyDescent="0.25">
      <c r="A3" s="205"/>
      <c r="B3" s="207" t="s">
        <v>371</v>
      </c>
      <c r="C3" s="207"/>
      <c r="D3" s="207"/>
      <c r="E3" s="207"/>
      <c r="F3" s="207"/>
      <c r="G3" s="207"/>
      <c r="H3" s="207"/>
      <c r="I3" s="207"/>
      <c r="J3" s="205"/>
      <c r="K3" s="205"/>
      <c r="L3" s="205"/>
      <c r="M3" s="212" t="str">
        <f>B3</f>
        <v>SEGUIMIENTO AL PLAN DE DESARROLLO</v>
      </c>
      <c r="N3" s="212"/>
      <c r="O3" s="212"/>
      <c r="P3" s="212"/>
      <c r="Q3" s="212"/>
      <c r="R3" s="212"/>
      <c r="S3" s="212"/>
      <c r="T3" s="212"/>
      <c r="U3" s="212"/>
      <c r="V3" s="205"/>
    </row>
    <row r="4" spans="1:22" ht="15.75" x14ac:dyDescent="0.25">
      <c r="A4" s="85" t="s">
        <v>372</v>
      </c>
      <c r="B4" s="210" t="s">
        <v>373</v>
      </c>
      <c r="C4" s="210"/>
      <c r="D4" s="85" t="s">
        <v>374</v>
      </c>
      <c r="E4" s="210">
        <v>1</v>
      </c>
      <c r="F4" s="210"/>
      <c r="G4" s="206" t="s">
        <v>375</v>
      </c>
      <c r="H4" s="206"/>
      <c r="I4" s="207">
        <v>2016</v>
      </c>
      <c r="J4" s="207"/>
      <c r="K4" s="207"/>
      <c r="L4" s="83" t="s">
        <v>372</v>
      </c>
      <c r="M4" s="210" t="str">
        <f>B4</f>
        <v>ES-PLA-FO-04</v>
      </c>
      <c r="N4" s="210"/>
      <c r="O4" s="210"/>
      <c r="P4" s="206" t="str">
        <f>D4</f>
        <v>VERSION</v>
      </c>
      <c r="Q4" s="206"/>
      <c r="R4" s="210">
        <f>E4</f>
        <v>1</v>
      </c>
      <c r="S4" s="210"/>
      <c r="T4" s="206" t="str">
        <f>G4</f>
        <v>VIGENCIA</v>
      </c>
      <c r="U4" s="206"/>
      <c r="V4" s="86">
        <f>I4</f>
        <v>2016</v>
      </c>
    </row>
    <row r="5" spans="1:22" ht="15" customHeight="1" x14ac:dyDescent="0.25">
      <c r="A5" s="240" t="s">
        <v>380</v>
      </c>
      <c r="B5" s="241"/>
      <c r="C5" s="242" t="s">
        <v>377</v>
      </c>
      <c r="D5" s="243"/>
      <c r="E5" s="244"/>
      <c r="F5" s="245"/>
      <c r="G5" s="246"/>
      <c r="H5" s="247"/>
      <c r="I5" s="238" t="s">
        <v>0</v>
      </c>
      <c r="J5" s="209" t="s">
        <v>1</v>
      </c>
      <c r="K5" s="209" t="s">
        <v>2</v>
      </c>
      <c r="L5" s="217" t="s">
        <v>3</v>
      </c>
      <c r="M5" s="217"/>
      <c r="N5" s="217"/>
      <c r="O5" s="217"/>
      <c r="P5" s="217"/>
      <c r="Q5" s="217"/>
      <c r="R5" s="217" t="s">
        <v>4</v>
      </c>
      <c r="S5" s="248" t="s">
        <v>5</v>
      </c>
      <c r="T5" s="249" t="s">
        <v>6</v>
      </c>
      <c r="U5" s="248" t="s">
        <v>7</v>
      </c>
      <c r="V5" s="213" t="s">
        <v>8</v>
      </c>
    </row>
    <row r="6" spans="1:22" ht="28.5" customHeight="1" x14ac:dyDescent="0.25">
      <c r="A6" s="208" t="s">
        <v>9</v>
      </c>
      <c r="B6" s="208" t="s">
        <v>10</v>
      </c>
      <c r="C6" s="234" t="s">
        <v>11</v>
      </c>
      <c r="D6" s="208" t="s">
        <v>12</v>
      </c>
      <c r="E6" s="236" t="s">
        <v>13</v>
      </c>
      <c r="F6" s="229" t="s">
        <v>14</v>
      </c>
      <c r="G6" s="229" t="s">
        <v>15</v>
      </c>
      <c r="H6" s="229" t="s">
        <v>16</v>
      </c>
      <c r="I6" s="239"/>
      <c r="J6" s="209"/>
      <c r="K6" s="209"/>
      <c r="L6" s="217" t="s">
        <v>366</v>
      </c>
      <c r="M6" s="217"/>
      <c r="N6" s="217" t="s">
        <v>364</v>
      </c>
      <c r="O6" s="217"/>
      <c r="P6" s="217" t="s">
        <v>365</v>
      </c>
      <c r="Q6" s="217"/>
      <c r="R6" s="217"/>
      <c r="S6" s="248"/>
      <c r="T6" s="249"/>
      <c r="U6" s="248"/>
      <c r="V6" s="213"/>
    </row>
    <row r="7" spans="1:22" ht="23.25" customHeight="1" x14ac:dyDescent="0.25">
      <c r="A7" s="208"/>
      <c r="B7" s="208"/>
      <c r="C7" s="235"/>
      <c r="D7" s="208"/>
      <c r="E7" s="237"/>
      <c r="F7" s="230"/>
      <c r="G7" s="230"/>
      <c r="H7" s="230"/>
      <c r="I7" s="218" t="s">
        <v>17</v>
      </c>
      <c r="J7" s="219"/>
      <c r="K7" s="220"/>
      <c r="L7" s="1" t="s">
        <v>18</v>
      </c>
      <c r="M7" s="1" t="s">
        <v>19</v>
      </c>
      <c r="N7" s="1" t="s">
        <v>18</v>
      </c>
      <c r="O7" s="1" t="s">
        <v>19</v>
      </c>
      <c r="P7" s="1" t="s">
        <v>18</v>
      </c>
      <c r="Q7" s="1" t="s">
        <v>19</v>
      </c>
      <c r="R7" s="217"/>
      <c r="S7" s="203" t="s">
        <v>20</v>
      </c>
      <c r="T7" s="203"/>
      <c r="U7" s="203"/>
      <c r="V7" s="213"/>
    </row>
    <row r="8" spans="1:22" ht="228" x14ac:dyDescent="0.25">
      <c r="A8" s="250" t="s">
        <v>205</v>
      </c>
      <c r="B8" s="192" t="s">
        <v>206</v>
      </c>
      <c r="C8" s="34" t="s">
        <v>207</v>
      </c>
      <c r="D8" s="3" t="s">
        <v>208</v>
      </c>
      <c r="E8" s="4">
        <v>520</v>
      </c>
      <c r="F8" s="5" t="s">
        <v>209</v>
      </c>
      <c r="G8" s="5">
        <v>219</v>
      </c>
      <c r="H8" s="5" t="s">
        <v>62</v>
      </c>
      <c r="I8" s="6">
        <v>175000000</v>
      </c>
      <c r="J8" s="6">
        <v>128346411</v>
      </c>
      <c r="K8" s="7">
        <f>I8-J8</f>
        <v>46653589</v>
      </c>
      <c r="L8" s="39">
        <v>5</v>
      </c>
      <c r="M8" s="101">
        <f>IFERROR((L8/G8),0)</f>
        <v>2.2831050228310501E-2</v>
      </c>
      <c r="N8" s="39">
        <v>14</v>
      </c>
      <c r="O8" s="101">
        <f>IFERROR((N8/G8),0)</f>
        <v>6.3926940639269403E-2</v>
      </c>
      <c r="P8" s="39">
        <v>1</v>
      </c>
      <c r="Q8" s="101">
        <f>IFERROR((P8/G8),0)</f>
        <v>4.5662100456621002E-3</v>
      </c>
      <c r="R8" s="39">
        <f>L8+N8+P8</f>
        <v>20</v>
      </c>
      <c r="S8" s="102">
        <f>IFERROR((J8/I8),0)</f>
        <v>0.73340806285714288</v>
      </c>
      <c r="T8" s="102">
        <f>M8+O8+Q8</f>
        <v>9.1324200913242004E-2</v>
      </c>
      <c r="U8" s="102">
        <f>IFERROR((T8*S8),0)</f>
        <v>6.6977905283757341E-2</v>
      </c>
      <c r="V8" s="40" t="s">
        <v>416</v>
      </c>
    </row>
    <row r="9" spans="1:22" ht="45" x14ac:dyDescent="0.25">
      <c r="A9" s="251"/>
      <c r="B9" s="193"/>
      <c r="C9" s="34" t="s">
        <v>210</v>
      </c>
      <c r="D9" s="3" t="s">
        <v>211</v>
      </c>
      <c r="E9" s="4">
        <v>520</v>
      </c>
      <c r="F9" s="41" t="s">
        <v>212</v>
      </c>
      <c r="G9" s="41">
        <v>7</v>
      </c>
      <c r="H9" s="41" t="s">
        <v>213</v>
      </c>
      <c r="I9" s="6">
        <v>0</v>
      </c>
      <c r="J9" s="6">
        <v>0</v>
      </c>
      <c r="K9" s="7">
        <f t="shared" ref="K9:K33" si="0">I9-J9</f>
        <v>0</v>
      </c>
      <c r="L9" s="8"/>
      <c r="M9" s="101">
        <f t="shared" ref="M9:M33" si="1">IFERROR((L9/G9),0)</f>
        <v>0</v>
      </c>
      <c r="N9" s="8"/>
      <c r="O9" s="101">
        <f t="shared" ref="O9:O33" si="2">IFERROR((N9/G9),0)</f>
        <v>0</v>
      </c>
      <c r="P9" s="8"/>
      <c r="Q9" s="101">
        <f t="shared" ref="Q9:Q33" si="3">IFERROR((P9/G9),0)</f>
        <v>0</v>
      </c>
      <c r="R9" s="39">
        <f t="shared" ref="R9:R33" si="4">L9+N9+P9</f>
        <v>0</v>
      </c>
      <c r="S9" s="102">
        <f t="shared" ref="S9:S33" si="5">IFERROR((J9/I9),0)</f>
        <v>0</v>
      </c>
      <c r="T9" s="102">
        <f t="shared" ref="T9:T33" si="6">M9+O9+Q9</f>
        <v>0</v>
      </c>
      <c r="U9" s="102">
        <f t="shared" ref="U9:U33" si="7">IFERROR((T9*S9),0)</f>
        <v>0</v>
      </c>
      <c r="V9" s="40" t="s">
        <v>415</v>
      </c>
    </row>
    <row r="10" spans="1:22" ht="47.25" customHeight="1" x14ac:dyDescent="0.25">
      <c r="A10" s="251"/>
      <c r="B10" s="194"/>
      <c r="C10" s="34" t="s">
        <v>214</v>
      </c>
      <c r="D10" s="3" t="s">
        <v>215</v>
      </c>
      <c r="E10" s="4">
        <v>520</v>
      </c>
      <c r="F10" s="5" t="s">
        <v>72</v>
      </c>
      <c r="G10" s="5">
        <v>2</v>
      </c>
      <c r="H10" s="5" t="s">
        <v>216</v>
      </c>
      <c r="I10" s="6">
        <v>6000000</v>
      </c>
      <c r="J10" s="6">
        <v>700000</v>
      </c>
      <c r="K10" s="7">
        <f t="shared" si="0"/>
        <v>5300000</v>
      </c>
      <c r="L10" s="8">
        <v>1</v>
      </c>
      <c r="M10" s="101">
        <f t="shared" si="1"/>
        <v>0.5</v>
      </c>
      <c r="N10" s="8">
        <v>0</v>
      </c>
      <c r="O10" s="101">
        <f t="shared" si="2"/>
        <v>0</v>
      </c>
      <c r="P10" s="8">
        <v>0</v>
      </c>
      <c r="Q10" s="101">
        <f t="shared" si="3"/>
        <v>0</v>
      </c>
      <c r="R10" s="39">
        <f t="shared" si="4"/>
        <v>1</v>
      </c>
      <c r="S10" s="102">
        <f t="shared" si="5"/>
        <v>0.11666666666666667</v>
      </c>
      <c r="T10" s="102">
        <f t="shared" si="6"/>
        <v>0.5</v>
      </c>
      <c r="U10" s="102">
        <f t="shared" si="7"/>
        <v>5.8333333333333334E-2</v>
      </c>
      <c r="V10" s="42" t="s">
        <v>417</v>
      </c>
    </row>
    <row r="11" spans="1:22" ht="409.5" x14ac:dyDescent="0.25">
      <c r="A11" s="251"/>
      <c r="B11" s="43" t="s">
        <v>217</v>
      </c>
      <c r="C11" s="34" t="s">
        <v>218</v>
      </c>
      <c r="D11" s="3" t="s">
        <v>219</v>
      </c>
      <c r="E11" s="4">
        <v>520</v>
      </c>
      <c r="F11" s="5" t="s">
        <v>220</v>
      </c>
      <c r="G11" s="5"/>
      <c r="H11" s="5"/>
      <c r="I11" s="6">
        <v>70000000</v>
      </c>
      <c r="J11" s="6">
        <v>30768091</v>
      </c>
      <c r="K11" s="7">
        <f t="shared" si="0"/>
        <v>39231909</v>
      </c>
      <c r="L11" s="8">
        <v>1</v>
      </c>
      <c r="M11" s="101">
        <f t="shared" si="1"/>
        <v>0</v>
      </c>
      <c r="N11" s="8">
        <v>6</v>
      </c>
      <c r="O11" s="101">
        <f t="shared" si="2"/>
        <v>0</v>
      </c>
      <c r="P11" s="8">
        <v>6</v>
      </c>
      <c r="Q11" s="101">
        <f t="shared" si="3"/>
        <v>0</v>
      </c>
      <c r="R11" s="39">
        <f t="shared" si="4"/>
        <v>13</v>
      </c>
      <c r="S11" s="102">
        <f t="shared" si="5"/>
        <v>0.43954415714285716</v>
      </c>
      <c r="T11" s="102">
        <f t="shared" si="6"/>
        <v>0</v>
      </c>
      <c r="U11" s="102">
        <f t="shared" si="7"/>
        <v>0</v>
      </c>
      <c r="V11" s="40" t="s">
        <v>418</v>
      </c>
    </row>
    <row r="12" spans="1:22" ht="85.5" x14ac:dyDescent="0.25">
      <c r="A12" s="251"/>
      <c r="B12" s="200" t="s">
        <v>221</v>
      </c>
      <c r="C12" s="34" t="s">
        <v>222</v>
      </c>
      <c r="D12" s="3" t="s">
        <v>223</v>
      </c>
      <c r="E12" s="4">
        <v>520</v>
      </c>
      <c r="F12" s="5" t="s">
        <v>86</v>
      </c>
      <c r="G12" s="5">
        <v>5</v>
      </c>
      <c r="H12" s="5" t="s">
        <v>224</v>
      </c>
      <c r="I12" s="6">
        <v>20000000</v>
      </c>
      <c r="J12" s="6">
        <v>20000000</v>
      </c>
      <c r="K12" s="7">
        <f t="shared" si="0"/>
        <v>0</v>
      </c>
      <c r="L12" s="8">
        <v>0</v>
      </c>
      <c r="M12" s="101">
        <f t="shared" si="1"/>
        <v>0</v>
      </c>
      <c r="N12" s="8">
        <v>0</v>
      </c>
      <c r="O12" s="101">
        <f t="shared" si="2"/>
        <v>0</v>
      </c>
      <c r="P12" s="8">
        <v>0</v>
      </c>
      <c r="Q12" s="101">
        <f t="shared" si="3"/>
        <v>0</v>
      </c>
      <c r="R12" s="39">
        <f t="shared" si="4"/>
        <v>0</v>
      </c>
      <c r="S12" s="102">
        <f t="shared" si="5"/>
        <v>1</v>
      </c>
      <c r="T12" s="102">
        <f t="shared" si="6"/>
        <v>0</v>
      </c>
      <c r="U12" s="102">
        <f t="shared" si="7"/>
        <v>0</v>
      </c>
      <c r="V12" s="40" t="s">
        <v>419</v>
      </c>
    </row>
    <row r="13" spans="1:22" ht="43.5" x14ac:dyDescent="0.25">
      <c r="A13" s="251"/>
      <c r="B13" s="201"/>
      <c r="C13" s="34" t="s">
        <v>225</v>
      </c>
      <c r="D13" s="3" t="s">
        <v>226</v>
      </c>
      <c r="E13" s="4">
        <v>520</v>
      </c>
      <c r="F13" s="5" t="s">
        <v>86</v>
      </c>
      <c r="G13" s="5">
        <v>20</v>
      </c>
      <c r="H13" s="5" t="s">
        <v>113</v>
      </c>
      <c r="I13" s="6">
        <v>1030432040</v>
      </c>
      <c r="J13" s="6">
        <v>780745920</v>
      </c>
      <c r="K13" s="7">
        <f t="shared" si="0"/>
        <v>249686120</v>
      </c>
      <c r="L13" s="8">
        <v>0</v>
      </c>
      <c r="M13" s="101">
        <f t="shared" si="1"/>
        <v>0</v>
      </c>
      <c r="N13" s="8">
        <v>1</v>
      </c>
      <c r="O13" s="101">
        <f t="shared" si="2"/>
        <v>0.05</v>
      </c>
      <c r="P13" s="8">
        <v>0</v>
      </c>
      <c r="Q13" s="101">
        <f t="shared" si="3"/>
        <v>0</v>
      </c>
      <c r="R13" s="39">
        <f t="shared" si="4"/>
        <v>1</v>
      </c>
      <c r="S13" s="102">
        <f t="shared" si="5"/>
        <v>0.75768793058880424</v>
      </c>
      <c r="T13" s="102">
        <f t="shared" si="6"/>
        <v>0.05</v>
      </c>
      <c r="U13" s="102">
        <f t="shared" si="7"/>
        <v>3.7884396529440215E-2</v>
      </c>
      <c r="V13" s="44" t="s">
        <v>420</v>
      </c>
    </row>
    <row r="14" spans="1:22" ht="51.75" customHeight="1" x14ac:dyDescent="0.25">
      <c r="A14" s="251"/>
      <c r="B14" s="201"/>
      <c r="C14" s="34" t="s">
        <v>227</v>
      </c>
      <c r="D14" s="3" t="s">
        <v>228</v>
      </c>
      <c r="E14" s="4">
        <v>520</v>
      </c>
      <c r="F14" s="5" t="s">
        <v>229</v>
      </c>
      <c r="G14" s="5">
        <v>43</v>
      </c>
      <c r="H14" s="5" t="s">
        <v>230</v>
      </c>
      <c r="I14" s="6">
        <v>205000000</v>
      </c>
      <c r="J14" s="6">
        <v>186001353</v>
      </c>
      <c r="K14" s="7">
        <f t="shared" si="0"/>
        <v>18998647</v>
      </c>
      <c r="L14" s="8">
        <v>27</v>
      </c>
      <c r="M14" s="101">
        <f t="shared" si="1"/>
        <v>0.62790697674418605</v>
      </c>
      <c r="N14" s="8">
        <v>8</v>
      </c>
      <c r="O14" s="101">
        <f t="shared" si="2"/>
        <v>0.18604651162790697</v>
      </c>
      <c r="P14" s="8">
        <v>3</v>
      </c>
      <c r="Q14" s="101">
        <f t="shared" si="3"/>
        <v>6.9767441860465115E-2</v>
      </c>
      <c r="R14" s="39">
        <f t="shared" si="4"/>
        <v>38</v>
      </c>
      <c r="S14" s="102">
        <f t="shared" si="5"/>
        <v>0.9073236731707317</v>
      </c>
      <c r="T14" s="102">
        <f t="shared" si="6"/>
        <v>0.88372093023255816</v>
      </c>
      <c r="U14" s="102">
        <f t="shared" si="7"/>
        <v>0.80182092047646059</v>
      </c>
      <c r="V14" s="40" t="s">
        <v>421</v>
      </c>
    </row>
    <row r="15" spans="1:22" ht="87" customHeight="1" x14ac:dyDescent="0.25">
      <c r="A15" s="251"/>
      <c r="B15" s="201"/>
      <c r="C15" s="34" t="s">
        <v>231</v>
      </c>
      <c r="D15" s="3" t="s">
        <v>232</v>
      </c>
      <c r="E15" s="4">
        <v>520</v>
      </c>
      <c r="F15" s="5" t="s">
        <v>86</v>
      </c>
      <c r="G15" s="5">
        <v>19</v>
      </c>
      <c r="H15" s="5" t="s">
        <v>233</v>
      </c>
      <c r="I15" s="6">
        <v>14500000</v>
      </c>
      <c r="J15" s="6">
        <v>8000000</v>
      </c>
      <c r="K15" s="7">
        <f t="shared" si="0"/>
        <v>6500000</v>
      </c>
      <c r="L15" s="8">
        <v>0</v>
      </c>
      <c r="M15" s="101">
        <f t="shared" si="1"/>
        <v>0</v>
      </c>
      <c r="N15" s="8">
        <v>0</v>
      </c>
      <c r="O15" s="101">
        <f t="shared" si="2"/>
        <v>0</v>
      </c>
      <c r="P15" s="8"/>
      <c r="Q15" s="101">
        <f t="shared" si="3"/>
        <v>0</v>
      </c>
      <c r="R15" s="39">
        <f t="shared" si="4"/>
        <v>0</v>
      </c>
      <c r="S15" s="102">
        <f t="shared" si="5"/>
        <v>0.55172413793103448</v>
      </c>
      <c r="T15" s="102">
        <f t="shared" si="6"/>
        <v>0</v>
      </c>
      <c r="U15" s="102">
        <f t="shared" si="7"/>
        <v>0</v>
      </c>
      <c r="V15" s="42" t="s">
        <v>422</v>
      </c>
    </row>
    <row r="16" spans="1:22" ht="35.25" customHeight="1" x14ac:dyDescent="0.25">
      <c r="A16" s="251"/>
      <c r="B16" s="201"/>
      <c r="C16" s="34" t="s">
        <v>234</v>
      </c>
      <c r="D16" s="3" t="s">
        <v>235</v>
      </c>
      <c r="E16" s="4">
        <v>520</v>
      </c>
      <c r="F16" s="5" t="s">
        <v>184</v>
      </c>
      <c r="G16" s="5">
        <v>48</v>
      </c>
      <c r="H16" s="5" t="s">
        <v>151</v>
      </c>
      <c r="I16" s="6">
        <v>11500000</v>
      </c>
      <c r="J16" s="6">
        <v>10000000</v>
      </c>
      <c r="K16" s="7">
        <f t="shared" si="0"/>
        <v>1500000</v>
      </c>
      <c r="L16" s="8"/>
      <c r="M16" s="101">
        <f t="shared" si="1"/>
        <v>0</v>
      </c>
      <c r="N16" s="8"/>
      <c r="O16" s="101">
        <f t="shared" si="2"/>
        <v>0</v>
      </c>
      <c r="P16" s="8"/>
      <c r="Q16" s="101">
        <f t="shared" si="3"/>
        <v>0</v>
      </c>
      <c r="R16" s="39">
        <f t="shared" si="4"/>
        <v>0</v>
      </c>
      <c r="S16" s="102">
        <f t="shared" si="5"/>
        <v>0.86956521739130432</v>
      </c>
      <c r="T16" s="102">
        <f t="shared" si="6"/>
        <v>0</v>
      </c>
      <c r="U16" s="102">
        <f t="shared" si="7"/>
        <v>0</v>
      </c>
      <c r="V16" s="40"/>
    </row>
    <row r="17" spans="1:22" ht="96" customHeight="1" x14ac:dyDescent="0.25">
      <c r="A17" s="251"/>
      <c r="B17" s="201"/>
      <c r="C17" s="34" t="s">
        <v>236</v>
      </c>
      <c r="D17" s="3" t="s">
        <v>237</v>
      </c>
      <c r="E17" s="4">
        <v>520</v>
      </c>
      <c r="F17" s="5" t="s">
        <v>238</v>
      </c>
      <c r="G17" s="5"/>
      <c r="H17" s="6"/>
      <c r="I17" s="6">
        <v>522163812</v>
      </c>
      <c r="J17" s="6">
        <v>512162637</v>
      </c>
      <c r="K17" s="7">
        <f t="shared" si="0"/>
        <v>10001175</v>
      </c>
      <c r="L17" s="8">
        <v>4</v>
      </c>
      <c r="M17" s="101">
        <f t="shared" si="1"/>
        <v>0</v>
      </c>
      <c r="N17" s="8">
        <v>3</v>
      </c>
      <c r="O17" s="101">
        <f t="shared" si="2"/>
        <v>0</v>
      </c>
      <c r="P17" s="8">
        <v>0</v>
      </c>
      <c r="Q17" s="101">
        <f t="shared" si="3"/>
        <v>0</v>
      </c>
      <c r="R17" s="39">
        <f t="shared" si="4"/>
        <v>7</v>
      </c>
      <c r="S17" s="102">
        <f t="shared" si="5"/>
        <v>0.98084667154222471</v>
      </c>
      <c r="T17" s="102">
        <f t="shared" si="6"/>
        <v>0</v>
      </c>
      <c r="U17" s="102">
        <f t="shared" si="7"/>
        <v>0</v>
      </c>
      <c r="V17" s="40" t="s">
        <v>423</v>
      </c>
    </row>
    <row r="18" spans="1:22" ht="36" hidden="1" customHeight="1" x14ac:dyDescent="0.25">
      <c r="A18" s="251"/>
      <c r="B18" s="46"/>
      <c r="C18" s="97" t="s">
        <v>239</v>
      </c>
      <c r="D18" s="94" t="s">
        <v>240</v>
      </c>
      <c r="E18" s="95">
        <v>520</v>
      </c>
      <c r="F18" s="45" t="s">
        <v>86</v>
      </c>
      <c r="G18" s="5"/>
      <c r="H18" s="5"/>
      <c r="I18" s="6"/>
      <c r="J18" s="6"/>
      <c r="K18" s="7">
        <f t="shared" si="0"/>
        <v>0</v>
      </c>
      <c r="L18" s="8"/>
      <c r="M18" s="101">
        <f t="shared" si="1"/>
        <v>0</v>
      </c>
      <c r="N18" s="8"/>
      <c r="O18" s="101">
        <f t="shared" si="2"/>
        <v>0</v>
      </c>
      <c r="P18" s="8"/>
      <c r="Q18" s="101">
        <f t="shared" si="3"/>
        <v>0</v>
      </c>
      <c r="R18" s="39">
        <f t="shared" si="4"/>
        <v>0</v>
      </c>
      <c r="S18" s="102">
        <f t="shared" si="5"/>
        <v>0</v>
      </c>
      <c r="T18" s="102">
        <f t="shared" si="6"/>
        <v>0</v>
      </c>
      <c r="U18" s="102">
        <f t="shared" si="7"/>
        <v>0</v>
      </c>
      <c r="V18" s="8"/>
    </row>
    <row r="19" spans="1:22" ht="34.5" hidden="1" customHeight="1" x14ac:dyDescent="0.25">
      <c r="A19" s="252"/>
      <c r="B19" s="47"/>
      <c r="C19" s="97" t="s">
        <v>241</v>
      </c>
      <c r="D19" s="94" t="s">
        <v>242</v>
      </c>
      <c r="E19" s="95">
        <v>520</v>
      </c>
      <c r="F19" s="45" t="s">
        <v>86</v>
      </c>
      <c r="G19" s="5"/>
      <c r="H19" s="5"/>
      <c r="I19" s="6"/>
      <c r="J19" s="6"/>
      <c r="K19" s="7">
        <f t="shared" si="0"/>
        <v>0</v>
      </c>
      <c r="L19" s="8"/>
      <c r="M19" s="101">
        <f t="shared" si="1"/>
        <v>0</v>
      </c>
      <c r="N19" s="8"/>
      <c r="O19" s="101">
        <f t="shared" si="2"/>
        <v>0</v>
      </c>
      <c r="P19" s="8"/>
      <c r="Q19" s="101">
        <f t="shared" si="3"/>
        <v>0</v>
      </c>
      <c r="R19" s="39">
        <f t="shared" si="4"/>
        <v>0</v>
      </c>
      <c r="S19" s="102">
        <f t="shared" si="5"/>
        <v>0</v>
      </c>
      <c r="T19" s="102">
        <f t="shared" si="6"/>
        <v>0</v>
      </c>
      <c r="U19" s="102">
        <f t="shared" si="7"/>
        <v>0</v>
      </c>
      <c r="V19" s="8"/>
    </row>
    <row r="20" spans="1:22" ht="45" customHeight="1" x14ac:dyDescent="0.25">
      <c r="A20" s="250" t="s">
        <v>205</v>
      </c>
      <c r="B20" s="10" t="s">
        <v>243</v>
      </c>
      <c r="C20" s="34" t="s">
        <v>244</v>
      </c>
      <c r="D20" s="3" t="s">
        <v>245</v>
      </c>
      <c r="E20" s="4">
        <v>520</v>
      </c>
      <c r="F20" s="5" t="s">
        <v>86</v>
      </c>
      <c r="G20" s="5"/>
      <c r="H20" s="5"/>
      <c r="I20" s="6">
        <v>30000000</v>
      </c>
      <c r="J20" s="6">
        <v>742630</v>
      </c>
      <c r="K20" s="7">
        <f t="shared" si="0"/>
        <v>29257370</v>
      </c>
      <c r="L20" s="8"/>
      <c r="M20" s="101">
        <f t="shared" si="1"/>
        <v>0</v>
      </c>
      <c r="N20" s="8"/>
      <c r="O20" s="101">
        <f t="shared" si="2"/>
        <v>0</v>
      </c>
      <c r="P20" s="8"/>
      <c r="Q20" s="101">
        <f t="shared" si="3"/>
        <v>0</v>
      </c>
      <c r="R20" s="39">
        <f t="shared" si="4"/>
        <v>0</v>
      </c>
      <c r="S20" s="102">
        <f t="shared" si="5"/>
        <v>2.4754333333333333E-2</v>
      </c>
      <c r="T20" s="102">
        <f t="shared" si="6"/>
        <v>0</v>
      </c>
      <c r="U20" s="102">
        <f t="shared" si="7"/>
        <v>0</v>
      </c>
      <c r="V20" s="40"/>
    </row>
    <row r="21" spans="1:22" ht="68.25" customHeight="1" x14ac:dyDescent="0.25">
      <c r="A21" s="251"/>
      <c r="B21" s="200" t="s">
        <v>246</v>
      </c>
      <c r="C21" s="12" t="s">
        <v>247</v>
      </c>
      <c r="D21" s="3" t="s">
        <v>248</v>
      </c>
      <c r="E21" s="4">
        <v>520</v>
      </c>
      <c r="F21" s="5" t="s">
        <v>86</v>
      </c>
      <c r="G21" s="5">
        <v>1</v>
      </c>
      <c r="H21" s="5" t="s">
        <v>113</v>
      </c>
      <c r="I21" s="6">
        <v>10000000</v>
      </c>
      <c r="J21" s="6">
        <v>9930546</v>
      </c>
      <c r="K21" s="7">
        <f t="shared" si="0"/>
        <v>69454</v>
      </c>
      <c r="L21" s="8">
        <v>2</v>
      </c>
      <c r="M21" s="101">
        <f t="shared" si="1"/>
        <v>2</v>
      </c>
      <c r="N21" s="8">
        <v>0</v>
      </c>
      <c r="O21" s="101">
        <f t="shared" si="2"/>
        <v>0</v>
      </c>
      <c r="P21" s="8">
        <v>0</v>
      </c>
      <c r="Q21" s="101">
        <f t="shared" si="3"/>
        <v>0</v>
      </c>
      <c r="R21" s="39">
        <f t="shared" si="4"/>
        <v>2</v>
      </c>
      <c r="S21" s="102">
        <f t="shared" si="5"/>
        <v>0.99305460000000001</v>
      </c>
      <c r="T21" s="102">
        <f t="shared" si="6"/>
        <v>2</v>
      </c>
      <c r="U21" s="102">
        <f t="shared" si="7"/>
        <v>1.9861092</v>
      </c>
      <c r="V21" s="13" t="s">
        <v>424</v>
      </c>
    </row>
    <row r="22" spans="1:22" ht="30.75" customHeight="1" x14ac:dyDescent="0.25">
      <c r="A22" s="251"/>
      <c r="B22" s="201"/>
      <c r="C22" s="12" t="s">
        <v>249</v>
      </c>
      <c r="D22" s="3" t="s">
        <v>250</v>
      </c>
      <c r="E22" s="4">
        <v>520</v>
      </c>
      <c r="F22" s="5" t="s">
        <v>86</v>
      </c>
      <c r="G22" s="5">
        <v>1</v>
      </c>
      <c r="H22" s="5" t="s">
        <v>113</v>
      </c>
      <c r="I22" s="6">
        <v>10000000</v>
      </c>
      <c r="J22" s="6">
        <v>10000000</v>
      </c>
      <c r="K22" s="7">
        <f t="shared" si="0"/>
        <v>0</v>
      </c>
      <c r="L22" s="8"/>
      <c r="M22" s="101">
        <f t="shared" si="1"/>
        <v>0</v>
      </c>
      <c r="N22" s="8"/>
      <c r="O22" s="101">
        <f t="shared" si="2"/>
        <v>0</v>
      </c>
      <c r="P22" s="8"/>
      <c r="Q22" s="101">
        <f t="shared" si="3"/>
        <v>0</v>
      </c>
      <c r="R22" s="39">
        <f t="shared" si="4"/>
        <v>0</v>
      </c>
      <c r="S22" s="102">
        <f t="shared" si="5"/>
        <v>1</v>
      </c>
      <c r="T22" s="102">
        <f t="shared" si="6"/>
        <v>0</v>
      </c>
      <c r="U22" s="102">
        <f t="shared" si="7"/>
        <v>0</v>
      </c>
      <c r="V22" s="8" t="s">
        <v>425</v>
      </c>
    </row>
    <row r="23" spans="1:22" ht="30.75" customHeight="1" x14ac:dyDescent="0.25">
      <c r="A23" s="251"/>
      <c r="B23" s="202"/>
      <c r="C23" s="12" t="s">
        <v>390</v>
      </c>
      <c r="D23" s="51" t="s">
        <v>389</v>
      </c>
      <c r="E23" s="87">
        <v>520</v>
      </c>
      <c r="F23" s="89"/>
      <c r="G23" s="89"/>
      <c r="H23" s="88"/>
      <c r="I23" s="6">
        <v>4826876</v>
      </c>
      <c r="J23" s="6">
        <v>0</v>
      </c>
      <c r="K23" s="7">
        <f t="shared" si="0"/>
        <v>4826876</v>
      </c>
      <c r="L23" s="8">
        <v>0</v>
      </c>
      <c r="M23" s="101">
        <f t="shared" si="1"/>
        <v>0</v>
      </c>
      <c r="N23" s="8">
        <v>0</v>
      </c>
      <c r="O23" s="101">
        <f t="shared" si="2"/>
        <v>0</v>
      </c>
      <c r="P23" s="8">
        <v>0</v>
      </c>
      <c r="Q23" s="101">
        <f t="shared" si="3"/>
        <v>0</v>
      </c>
      <c r="R23" s="39">
        <f t="shared" si="4"/>
        <v>0</v>
      </c>
      <c r="S23" s="102">
        <f t="shared" si="5"/>
        <v>0</v>
      </c>
      <c r="T23" s="102">
        <f t="shared" si="6"/>
        <v>0</v>
      </c>
      <c r="U23" s="102">
        <f t="shared" si="7"/>
        <v>0</v>
      </c>
      <c r="V23" s="8"/>
    </row>
    <row r="24" spans="1:22" ht="69.75" customHeight="1" x14ac:dyDescent="0.25">
      <c r="A24" s="251"/>
      <c r="B24" s="10" t="s">
        <v>251</v>
      </c>
      <c r="C24" s="34" t="s">
        <v>252</v>
      </c>
      <c r="D24" s="48" t="s">
        <v>253</v>
      </c>
      <c r="E24" s="4">
        <v>520</v>
      </c>
      <c r="F24" s="15" t="s">
        <v>86</v>
      </c>
      <c r="G24" s="15">
        <v>5</v>
      </c>
      <c r="H24" s="5" t="s">
        <v>113</v>
      </c>
      <c r="I24" s="6">
        <v>20000000</v>
      </c>
      <c r="J24" s="6">
        <v>19993101</v>
      </c>
      <c r="K24" s="7">
        <f t="shared" si="0"/>
        <v>6899</v>
      </c>
      <c r="L24" s="8">
        <v>0</v>
      </c>
      <c r="M24" s="101">
        <f t="shared" si="1"/>
        <v>0</v>
      </c>
      <c r="N24" s="8">
        <v>0</v>
      </c>
      <c r="O24" s="101">
        <f t="shared" si="2"/>
        <v>0</v>
      </c>
      <c r="P24" s="8">
        <v>0</v>
      </c>
      <c r="Q24" s="101">
        <f t="shared" si="3"/>
        <v>0</v>
      </c>
      <c r="R24" s="39">
        <f t="shared" si="4"/>
        <v>0</v>
      </c>
      <c r="S24" s="102">
        <f t="shared" si="5"/>
        <v>0.99965504999999999</v>
      </c>
      <c r="T24" s="102">
        <f t="shared" si="6"/>
        <v>0</v>
      </c>
      <c r="U24" s="102">
        <f t="shared" si="7"/>
        <v>0</v>
      </c>
      <c r="V24" s="40" t="s">
        <v>426</v>
      </c>
    </row>
    <row r="25" spans="1:22" ht="30" hidden="1" x14ac:dyDescent="0.25">
      <c r="A25" s="251"/>
      <c r="B25" s="46"/>
      <c r="C25" s="34" t="s">
        <v>254</v>
      </c>
      <c r="D25" s="48" t="s">
        <v>255</v>
      </c>
      <c r="E25" s="4">
        <v>520</v>
      </c>
      <c r="F25" s="15" t="s">
        <v>86</v>
      </c>
      <c r="G25" s="15"/>
      <c r="H25" s="15"/>
      <c r="I25" s="6"/>
      <c r="J25" s="6"/>
      <c r="K25" s="7">
        <f t="shared" si="0"/>
        <v>0</v>
      </c>
      <c r="L25" s="8"/>
      <c r="M25" s="101">
        <f t="shared" si="1"/>
        <v>0</v>
      </c>
      <c r="N25" s="8"/>
      <c r="O25" s="101">
        <f t="shared" si="2"/>
        <v>0</v>
      </c>
      <c r="P25" s="8"/>
      <c r="Q25" s="101">
        <f t="shared" si="3"/>
        <v>0</v>
      </c>
      <c r="R25" s="39">
        <f t="shared" si="4"/>
        <v>0</v>
      </c>
      <c r="S25" s="102">
        <f t="shared" si="5"/>
        <v>0</v>
      </c>
      <c r="T25" s="102">
        <f t="shared" si="6"/>
        <v>0</v>
      </c>
      <c r="U25" s="102">
        <f t="shared" si="7"/>
        <v>0</v>
      </c>
      <c r="V25" s="8"/>
    </row>
    <row r="26" spans="1:22" ht="30.75" hidden="1" customHeight="1" x14ac:dyDescent="0.25">
      <c r="A26" s="251"/>
      <c r="B26" s="46"/>
      <c r="C26" s="34" t="s">
        <v>256</v>
      </c>
      <c r="D26" s="48" t="s">
        <v>257</v>
      </c>
      <c r="E26" s="4">
        <v>520</v>
      </c>
      <c r="F26" s="15" t="s">
        <v>86</v>
      </c>
      <c r="G26" s="15"/>
      <c r="H26" s="15"/>
      <c r="I26" s="6"/>
      <c r="J26" s="6"/>
      <c r="K26" s="7">
        <f t="shared" si="0"/>
        <v>0</v>
      </c>
      <c r="L26" s="8"/>
      <c r="M26" s="101">
        <f t="shared" si="1"/>
        <v>0</v>
      </c>
      <c r="N26" s="8"/>
      <c r="O26" s="101">
        <f t="shared" si="2"/>
        <v>0</v>
      </c>
      <c r="P26" s="8"/>
      <c r="Q26" s="101">
        <f t="shared" si="3"/>
        <v>0</v>
      </c>
      <c r="R26" s="39">
        <f t="shared" si="4"/>
        <v>0</v>
      </c>
      <c r="S26" s="102">
        <f t="shared" si="5"/>
        <v>0</v>
      </c>
      <c r="T26" s="102">
        <f t="shared" si="6"/>
        <v>0</v>
      </c>
      <c r="U26" s="102">
        <f t="shared" si="7"/>
        <v>0</v>
      </c>
      <c r="V26" s="8"/>
    </row>
    <row r="27" spans="1:22" ht="21" hidden="1" customHeight="1" x14ac:dyDescent="0.25">
      <c r="A27" s="251"/>
      <c r="B27" s="47"/>
      <c r="C27" s="34" t="s">
        <v>258</v>
      </c>
      <c r="D27" s="48" t="s">
        <v>253</v>
      </c>
      <c r="E27" s="4">
        <v>520</v>
      </c>
      <c r="F27" s="15" t="s">
        <v>86</v>
      </c>
      <c r="G27" s="15"/>
      <c r="H27" s="15"/>
      <c r="I27" s="6"/>
      <c r="J27" s="6"/>
      <c r="K27" s="7">
        <f t="shared" si="0"/>
        <v>0</v>
      </c>
      <c r="L27" s="8"/>
      <c r="M27" s="101">
        <f t="shared" si="1"/>
        <v>0</v>
      </c>
      <c r="N27" s="8"/>
      <c r="O27" s="101">
        <f t="shared" si="2"/>
        <v>0</v>
      </c>
      <c r="P27" s="8"/>
      <c r="Q27" s="101">
        <f t="shared" si="3"/>
        <v>0</v>
      </c>
      <c r="R27" s="39">
        <f t="shared" si="4"/>
        <v>0</v>
      </c>
      <c r="S27" s="102">
        <f t="shared" si="5"/>
        <v>0</v>
      </c>
      <c r="T27" s="102">
        <f t="shared" si="6"/>
        <v>0</v>
      </c>
      <c r="U27" s="102">
        <f t="shared" si="7"/>
        <v>0</v>
      </c>
      <c r="V27" s="8"/>
    </row>
    <row r="28" spans="1:22" s="36" customFormat="1" ht="51" customHeight="1" x14ac:dyDescent="0.25">
      <c r="A28" s="251" t="s">
        <v>205</v>
      </c>
      <c r="B28" s="192" t="s">
        <v>259</v>
      </c>
      <c r="C28" s="49" t="s">
        <v>260</v>
      </c>
      <c r="D28" s="3" t="s">
        <v>261</v>
      </c>
      <c r="E28" s="10">
        <v>520</v>
      </c>
      <c r="F28" s="15" t="s">
        <v>86</v>
      </c>
      <c r="G28" s="15">
        <v>1</v>
      </c>
      <c r="H28" s="15" t="s">
        <v>117</v>
      </c>
      <c r="I28" s="6">
        <v>5000000</v>
      </c>
      <c r="J28" s="6">
        <v>5000000</v>
      </c>
      <c r="K28" s="7">
        <f t="shared" si="0"/>
        <v>0</v>
      </c>
      <c r="L28" s="35">
        <v>0</v>
      </c>
      <c r="M28" s="101">
        <f t="shared" si="1"/>
        <v>0</v>
      </c>
      <c r="N28" s="35">
        <v>0</v>
      </c>
      <c r="O28" s="101">
        <f t="shared" si="2"/>
        <v>0</v>
      </c>
      <c r="P28" s="35">
        <v>0</v>
      </c>
      <c r="Q28" s="101">
        <f t="shared" si="3"/>
        <v>0</v>
      </c>
      <c r="R28" s="39">
        <f t="shared" si="4"/>
        <v>0</v>
      </c>
      <c r="S28" s="102">
        <f t="shared" si="5"/>
        <v>1</v>
      </c>
      <c r="T28" s="102">
        <f t="shared" si="6"/>
        <v>0</v>
      </c>
      <c r="U28" s="102">
        <f t="shared" si="7"/>
        <v>0</v>
      </c>
      <c r="V28" s="40" t="s">
        <v>427</v>
      </c>
    </row>
    <row r="29" spans="1:22" s="36" customFormat="1" ht="51.75" customHeight="1" x14ac:dyDescent="0.25">
      <c r="A29" s="251"/>
      <c r="B29" s="194"/>
      <c r="C29" s="49" t="s">
        <v>262</v>
      </c>
      <c r="D29" s="3" t="s">
        <v>263</v>
      </c>
      <c r="E29" s="10">
        <v>520</v>
      </c>
      <c r="F29" s="15" t="s">
        <v>86</v>
      </c>
      <c r="G29" s="15">
        <v>1</v>
      </c>
      <c r="H29" s="15" t="s">
        <v>264</v>
      </c>
      <c r="I29" s="6">
        <v>5000000</v>
      </c>
      <c r="J29" s="6">
        <v>0</v>
      </c>
      <c r="K29" s="7">
        <f t="shared" si="0"/>
        <v>5000000</v>
      </c>
      <c r="L29" s="35">
        <v>0</v>
      </c>
      <c r="M29" s="101">
        <f t="shared" si="1"/>
        <v>0</v>
      </c>
      <c r="N29" s="35">
        <v>0</v>
      </c>
      <c r="O29" s="101">
        <f t="shared" si="2"/>
        <v>0</v>
      </c>
      <c r="P29" s="35">
        <v>0</v>
      </c>
      <c r="Q29" s="101">
        <f t="shared" si="3"/>
        <v>0</v>
      </c>
      <c r="R29" s="39">
        <f t="shared" si="4"/>
        <v>0</v>
      </c>
      <c r="S29" s="102">
        <f t="shared" si="5"/>
        <v>0</v>
      </c>
      <c r="T29" s="102">
        <f t="shared" si="6"/>
        <v>0</v>
      </c>
      <c r="U29" s="102">
        <f t="shared" si="7"/>
        <v>0</v>
      </c>
      <c r="V29" s="40" t="s">
        <v>428</v>
      </c>
    </row>
    <row r="30" spans="1:22" ht="59.25" hidden="1" customHeight="1" x14ac:dyDescent="0.25">
      <c r="A30" s="251"/>
      <c r="B30" s="192" t="s">
        <v>265</v>
      </c>
      <c r="C30" s="34" t="s">
        <v>266</v>
      </c>
      <c r="D30" s="3" t="s">
        <v>267</v>
      </c>
      <c r="E30" s="4">
        <v>520</v>
      </c>
      <c r="F30" s="15" t="s">
        <v>86</v>
      </c>
      <c r="G30" s="15">
        <v>1</v>
      </c>
      <c r="H30" s="15" t="s">
        <v>268</v>
      </c>
      <c r="I30" s="6">
        <v>0</v>
      </c>
      <c r="J30" s="6">
        <v>0</v>
      </c>
      <c r="K30" s="7">
        <f t="shared" si="0"/>
        <v>0</v>
      </c>
      <c r="L30" s="8"/>
      <c r="M30" s="101">
        <f t="shared" si="1"/>
        <v>0</v>
      </c>
      <c r="N30" s="8"/>
      <c r="O30" s="101">
        <f t="shared" si="2"/>
        <v>0</v>
      </c>
      <c r="P30" s="8"/>
      <c r="Q30" s="101">
        <f t="shared" si="3"/>
        <v>0</v>
      </c>
      <c r="R30" s="39">
        <f t="shared" si="4"/>
        <v>0</v>
      </c>
      <c r="S30" s="102">
        <f t="shared" si="5"/>
        <v>0</v>
      </c>
      <c r="T30" s="102">
        <f t="shared" si="6"/>
        <v>0</v>
      </c>
      <c r="U30" s="102">
        <f t="shared" si="7"/>
        <v>0</v>
      </c>
      <c r="V30" s="40" t="s">
        <v>415</v>
      </c>
    </row>
    <row r="31" spans="1:22" ht="72" customHeight="1" x14ac:dyDescent="0.25">
      <c r="A31" s="251"/>
      <c r="B31" s="193"/>
      <c r="C31" s="34" t="s">
        <v>269</v>
      </c>
      <c r="D31" s="3" t="s">
        <v>270</v>
      </c>
      <c r="E31" s="4">
        <v>520</v>
      </c>
      <c r="F31" s="15" t="s">
        <v>86</v>
      </c>
      <c r="G31" s="15">
        <v>1</v>
      </c>
      <c r="H31" s="15" t="s">
        <v>271</v>
      </c>
      <c r="I31" s="6">
        <v>200000</v>
      </c>
      <c r="J31" s="6">
        <v>200000</v>
      </c>
      <c r="K31" s="7">
        <f t="shared" si="0"/>
        <v>0</v>
      </c>
      <c r="L31" s="8"/>
      <c r="M31" s="101">
        <f t="shared" si="1"/>
        <v>0</v>
      </c>
      <c r="N31" s="8"/>
      <c r="O31" s="101">
        <f t="shared" si="2"/>
        <v>0</v>
      </c>
      <c r="P31" s="8"/>
      <c r="Q31" s="101">
        <f t="shared" si="3"/>
        <v>0</v>
      </c>
      <c r="R31" s="39">
        <f t="shared" si="4"/>
        <v>0</v>
      </c>
      <c r="S31" s="102">
        <f t="shared" si="5"/>
        <v>1</v>
      </c>
      <c r="T31" s="102">
        <f t="shared" si="6"/>
        <v>0</v>
      </c>
      <c r="U31" s="102">
        <f t="shared" si="7"/>
        <v>0</v>
      </c>
      <c r="V31" s="40" t="s">
        <v>429</v>
      </c>
    </row>
    <row r="32" spans="1:22" ht="159" customHeight="1" x14ac:dyDescent="0.25">
      <c r="A32" s="251"/>
      <c r="B32" s="193"/>
      <c r="C32" s="34" t="s">
        <v>272</v>
      </c>
      <c r="D32" s="3" t="s">
        <v>273</v>
      </c>
      <c r="E32" s="4">
        <v>520</v>
      </c>
      <c r="F32" s="15" t="s">
        <v>86</v>
      </c>
      <c r="G32" s="15">
        <v>5</v>
      </c>
      <c r="H32" s="15" t="s">
        <v>274</v>
      </c>
      <c r="I32" s="6">
        <v>226800000</v>
      </c>
      <c r="J32" s="6">
        <v>210851372</v>
      </c>
      <c r="K32" s="7">
        <f t="shared" si="0"/>
        <v>15948628</v>
      </c>
      <c r="L32" s="8">
        <v>0</v>
      </c>
      <c r="M32" s="101">
        <f t="shared" si="1"/>
        <v>0</v>
      </c>
      <c r="N32" s="8">
        <v>1</v>
      </c>
      <c r="O32" s="101">
        <f t="shared" si="2"/>
        <v>0.2</v>
      </c>
      <c r="P32" s="8">
        <v>1</v>
      </c>
      <c r="Q32" s="101">
        <f t="shared" si="3"/>
        <v>0.2</v>
      </c>
      <c r="R32" s="39">
        <f t="shared" si="4"/>
        <v>2</v>
      </c>
      <c r="S32" s="102">
        <f t="shared" si="5"/>
        <v>0.92967977072310404</v>
      </c>
      <c r="T32" s="102">
        <f t="shared" si="6"/>
        <v>0.4</v>
      </c>
      <c r="U32" s="102">
        <f t="shared" si="7"/>
        <v>0.37187190828924166</v>
      </c>
      <c r="V32" s="40" t="s">
        <v>430</v>
      </c>
    </row>
    <row r="33" spans="1:22" ht="59.25" customHeight="1" x14ac:dyDescent="0.25">
      <c r="A33" s="251"/>
      <c r="B33" s="193"/>
      <c r="C33" s="34" t="s">
        <v>275</v>
      </c>
      <c r="D33" s="3" t="s">
        <v>276</v>
      </c>
      <c r="E33" s="4">
        <v>520</v>
      </c>
      <c r="F33" s="15" t="s">
        <v>277</v>
      </c>
      <c r="G33" s="15" t="s">
        <v>278</v>
      </c>
      <c r="H33" s="15" t="s">
        <v>279</v>
      </c>
      <c r="I33" s="6">
        <v>65967589</v>
      </c>
      <c r="J33" s="6">
        <v>7560023</v>
      </c>
      <c r="K33" s="7">
        <f t="shared" si="0"/>
        <v>58407566</v>
      </c>
      <c r="L33" s="17">
        <v>1</v>
      </c>
      <c r="M33" s="101">
        <f t="shared" si="1"/>
        <v>0</v>
      </c>
      <c r="N33" s="17">
        <v>0</v>
      </c>
      <c r="O33" s="101">
        <f t="shared" si="2"/>
        <v>0</v>
      </c>
      <c r="P33" s="17">
        <v>0</v>
      </c>
      <c r="Q33" s="101">
        <f t="shared" si="3"/>
        <v>0</v>
      </c>
      <c r="R33" s="39">
        <f t="shared" si="4"/>
        <v>1</v>
      </c>
      <c r="S33" s="102">
        <f t="shared" si="5"/>
        <v>0.11460208133421398</v>
      </c>
      <c r="T33" s="102">
        <f t="shared" si="6"/>
        <v>0</v>
      </c>
      <c r="U33" s="102">
        <f t="shared" si="7"/>
        <v>0</v>
      </c>
      <c r="V33" s="82" t="s">
        <v>431</v>
      </c>
    </row>
    <row r="34" spans="1:22" ht="62.25" hidden="1" customHeight="1" x14ac:dyDescent="0.25">
      <c r="A34" s="251"/>
      <c r="B34" s="193"/>
      <c r="C34" s="50" t="s">
        <v>280</v>
      </c>
      <c r="D34" s="51"/>
      <c r="E34" s="10">
        <v>520</v>
      </c>
      <c r="F34" s="15" t="s">
        <v>281</v>
      </c>
      <c r="G34" s="15"/>
      <c r="H34" s="15"/>
      <c r="I34" s="16"/>
      <c r="J34" s="16"/>
      <c r="K34" s="8"/>
      <c r="L34" s="8"/>
      <c r="M34" s="8"/>
      <c r="N34" s="8"/>
      <c r="O34" s="8"/>
      <c r="P34" s="8"/>
      <c r="Q34" s="8"/>
      <c r="R34" s="8"/>
      <c r="S34" s="39"/>
      <c r="T34" s="39"/>
      <c r="U34" s="39"/>
      <c r="V34" s="8"/>
    </row>
    <row r="35" spans="1:22" s="21" customFormat="1" ht="20.25" customHeight="1" x14ac:dyDescent="0.25">
      <c r="A35" s="20"/>
      <c r="B35" s="198" t="s">
        <v>282</v>
      </c>
      <c r="C35" s="198"/>
      <c r="D35" s="198"/>
      <c r="E35" s="198"/>
      <c r="F35" s="198"/>
      <c r="G35" s="52"/>
      <c r="H35" s="52"/>
      <c r="I35" s="19">
        <f>SUM(I8:I34)</f>
        <v>2432390317</v>
      </c>
      <c r="J35" s="19">
        <f t="shared" ref="J35:K35" si="8">SUM(J8:J34)</f>
        <v>1941002084</v>
      </c>
      <c r="K35" s="19">
        <f t="shared" si="8"/>
        <v>491388233</v>
      </c>
      <c r="L35" s="20"/>
      <c r="M35" s="20"/>
      <c r="N35" s="20"/>
      <c r="O35" s="20"/>
      <c r="P35" s="20"/>
      <c r="Q35" s="20"/>
      <c r="R35" s="20"/>
      <c r="S35" s="102">
        <f t="shared" ref="S35" si="9">IFERROR((J35/I35),0)</f>
        <v>0.79798133976867003</v>
      </c>
      <c r="T35" s="102">
        <f t="shared" ref="T35" si="10">M35+O35+Q35</f>
        <v>0</v>
      </c>
      <c r="U35" s="102">
        <f t="shared" ref="U35" si="11">IFERROR((T35*S35),0)</f>
        <v>0</v>
      </c>
      <c r="V35" s="20"/>
    </row>
    <row r="36" spans="1:22" x14ac:dyDescent="0.25">
      <c r="I36" s="77" t="e">
        <f>#REF!-'S. PROY. SOCIAL '!I35</f>
        <v>#REF!</v>
      </c>
      <c r="J36" s="77" t="e">
        <f>#REF!-'S. PROY. SOCIAL '!J35</f>
        <v>#REF!</v>
      </c>
      <c r="K36" s="77" t="e">
        <f>#REF!-'S. PROY. SOCIAL '!K35</f>
        <v>#REF!</v>
      </c>
    </row>
    <row r="37" spans="1:22" x14ac:dyDescent="0.25">
      <c r="A37" t="s">
        <v>432</v>
      </c>
    </row>
  </sheetData>
  <mergeCells count="52">
    <mergeCell ref="M4:O4"/>
    <mergeCell ref="R5:R7"/>
    <mergeCell ref="G6:G7"/>
    <mergeCell ref="H6:H7"/>
    <mergeCell ref="L6:M6"/>
    <mergeCell ref="N6:O6"/>
    <mergeCell ref="V1:V3"/>
    <mergeCell ref="B2:I2"/>
    <mergeCell ref="M2:U2"/>
    <mergeCell ref="B3:I3"/>
    <mergeCell ref="M3:U3"/>
    <mergeCell ref="U5:U6"/>
    <mergeCell ref="A1:A3"/>
    <mergeCell ref="B1:I1"/>
    <mergeCell ref="J1:K3"/>
    <mergeCell ref="L1:L3"/>
    <mergeCell ref="M1:U1"/>
    <mergeCell ref="P4:Q4"/>
    <mergeCell ref="R4:S4"/>
    <mergeCell ref="T4:U4"/>
    <mergeCell ref="A5:B5"/>
    <mergeCell ref="C5:E5"/>
    <mergeCell ref="F5:H5"/>
    <mergeCell ref="B4:C4"/>
    <mergeCell ref="E4:F4"/>
    <mergeCell ref="G4:H4"/>
    <mergeCell ref="I4:K4"/>
    <mergeCell ref="V5:V7"/>
    <mergeCell ref="P6:Q6"/>
    <mergeCell ref="I7:K7"/>
    <mergeCell ref="A6:A7"/>
    <mergeCell ref="B6:B7"/>
    <mergeCell ref="C6:C7"/>
    <mergeCell ref="D6:D7"/>
    <mergeCell ref="E6:E7"/>
    <mergeCell ref="F6:F7"/>
    <mergeCell ref="I5:I6"/>
    <mergeCell ref="J5:J6"/>
    <mergeCell ref="K5:K6"/>
    <mergeCell ref="L5:Q5"/>
    <mergeCell ref="S7:U7"/>
    <mergeCell ref="S5:S6"/>
    <mergeCell ref="T5:T6"/>
    <mergeCell ref="B30:B34"/>
    <mergeCell ref="B35:F35"/>
    <mergeCell ref="A8:A19"/>
    <mergeCell ref="B8:B10"/>
    <mergeCell ref="B12:B17"/>
    <mergeCell ref="A20:A27"/>
    <mergeCell ref="A28:A34"/>
    <mergeCell ref="B28:B29"/>
    <mergeCell ref="B21:B23"/>
  </mergeCells>
  <conditionalFormatting sqref="S8:U33">
    <cfRule type="cellIs" dxfId="47" priority="5" operator="greaterThan">
      <formula>50%</formula>
    </cfRule>
    <cfRule type="cellIs" dxfId="46" priority="6" operator="between">
      <formula>37%</formula>
      <formula>50%</formula>
    </cfRule>
    <cfRule type="cellIs" dxfId="45" priority="7" operator="between">
      <formula>16%</formula>
      <formula>37%</formula>
    </cfRule>
    <cfRule type="cellIs" dxfId="44" priority="8" operator="lessThan">
      <formula>16%</formula>
    </cfRule>
  </conditionalFormatting>
  <conditionalFormatting sqref="S35:U35">
    <cfRule type="cellIs" dxfId="43" priority="1" operator="greaterThan">
      <formula>24%</formula>
    </cfRule>
    <cfRule type="cellIs" dxfId="42" priority="2" operator="between">
      <formula>20%</formula>
      <formula>24%</formula>
    </cfRule>
    <cfRule type="cellIs" dxfId="41" priority="3" operator="between">
      <formula>9%</formula>
      <formula>19%</formula>
    </cfRule>
    <cfRule type="cellIs" dxfId="40" priority="4" operator="lessThan">
      <formula>9%</formula>
    </cfRule>
  </conditionalFormatting>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V35"/>
  <sheetViews>
    <sheetView showGridLines="0" zoomScale="90" zoomScaleNormal="90" zoomScalePageLayoutView="50" workbookViewId="0">
      <pane xSplit="3" ySplit="7" topLeftCell="L8" activePane="bottomRight" state="frozen"/>
      <selection sqref="A1:A3"/>
      <selection pane="topRight" sqref="A1:A3"/>
      <selection pane="bottomLeft" sqref="A1:A3"/>
      <selection pane="bottomRight" activeCell="V8" sqref="V8"/>
    </sheetView>
  </sheetViews>
  <sheetFormatPr baseColWidth="10" defaultRowHeight="15" x14ac:dyDescent="0.25"/>
  <cols>
    <col min="1" max="1" width="11" customWidth="1"/>
    <col min="2" max="2" width="23" customWidth="1"/>
    <col min="3" max="3" width="8.85546875" customWidth="1"/>
    <col min="4" max="4" width="51.42578125" customWidth="1"/>
    <col min="5" max="5" width="6.28515625" customWidth="1"/>
    <col min="6" max="6" width="14.28515625" customWidth="1"/>
    <col min="7" max="7" width="14.28515625" style="106" customWidth="1"/>
    <col min="8" max="8" width="17" customWidth="1"/>
    <col min="9" max="9" width="17.28515625" customWidth="1"/>
    <col min="10" max="10" width="16.28515625" customWidth="1"/>
    <col min="11" max="11" width="14.28515625" customWidth="1"/>
    <col min="12" max="18" width="11.42578125" customWidth="1"/>
    <col min="21" max="21" width="13.140625" customWidth="1"/>
    <col min="22" max="22" width="85.28515625" customWidth="1"/>
  </cols>
  <sheetData>
    <row r="1" spans="1:22" ht="15.75" x14ac:dyDescent="0.25">
      <c r="A1" s="205"/>
      <c r="B1" s="206" t="s">
        <v>369</v>
      </c>
      <c r="C1" s="206"/>
      <c r="D1" s="206"/>
      <c r="E1" s="206"/>
      <c r="F1" s="206"/>
      <c r="G1" s="206"/>
      <c r="H1" s="206"/>
      <c r="I1" s="206"/>
      <c r="J1" s="205"/>
      <c r="K1" s="205"/>
      <c r="L1" s="205"/>
      <c r="M1" s="211" t="str">
        <f>B1</f>
        <v>UNIVERSIDAD SURCOLOMBIANA</v>
      </c>
      <c r="N1" s="211"/>
      <c r="O1" s="211"/>
      <c r="P1" s="211"/>
      <c r="Q1" s="211"/>
      <c r="R1" s="211"/>
      <c r="S1" s="211"/>
      <c r="T1" s="211"/>
      <c r="U1" s="211"/>
      <c r="V1" s="205"/>
    </row>
    <row r="2" spans="1:22" ht="15.75" x14ac:dyDescent="0.25">
      <c r="A2" s="205"/>
      <c r="B2" s="206" t="s">
        <v>370</v>
      </c>
      <c r="C2" s="206"/>
      <c r="D2" s="206"/>
      <c r="E2" s="206"/>
      <c r="F2" s="206"/>
      <c r="G2" s="206"/>
      <c r="H2" s="206"/>
      <c r="I2" s="206"/>
      <c r="J2" s="205"/>
      <c r="K2" s="205"/>
      <c r="L2" s="205"/>
      <c r="M2" s="211" t="str">
        <f>B2</f>
        <v>OFICINA DE PLANEACIÓN</v>
      </c>
      <c r="N2" s="211"/>
      <c r="O2" s="211"/>
      <c r="P2" s="211"/>
      <c r="Q2" s="211"/>
      <c r="R2" s="211"/>
      <c r="S2" s="211"/>
      <c r="T2" s="211"/>
      <c r="U2" s="211"/>
      <c r="V2" s="205"/>
    </row>
    <row r="3" spans="1:22" ht="15.75" x14ac:dyDescent="0.25">
      <c r="A3" s="205"/>
      <c r="B3" s="207" t="s">
        <v>371</v>
      </c>
      <c r="C3" s="207"/>
      <c r="D3" s="207"/>
      <c r="E3" s="207"/>
      <c r="F3" s="207"/>
      <c r="G3" s="207"/>
      <c r="H3" s="207"/>
      <c r="I3" s="207"/>
      <c r="J3" s="205"/>
      <c r="K3" s="205"/>
      <c r="L3" s="205"/>
      <c r="M3" s="212" t="str">
        <f>B3</f>
        <v>SEGUIMIENTO AL PLAN DE DESARROLLO</v>
      </c>
      <c r="N3" s="212"/>
      <c r="O3" s="212"/>
      <c r="P3" s="212"/>
      <c r="Q3" s="212"/>
      <c r="R3" s="212"/>
      <c r="S3" s="212"/>
      <c r="T3" s="212"/>
      <c r="U3" s="212"/>
      <c r="V3" s="205"/>
    </row>
    <row r="4" spans="1:22" ht="15.75" x14ac:dyDescent="0.25">
      <c r="A4" s="85" t="s">
        <v>372</v>
      </c>
      <c r="B4" s="210" t="s">
        <v>373</v>
      </c>
      <c r="C4" s="210"/>
      <c r="D4" s="85" t="s">
        <v>374</v>
      </c>
      <c r="E4" s="210">
        <v>1</v>
      </c>
      <c r="F4" s="210"/>
      <c r="G4" s="206" t="s">
        <v>375</v>
      </c>
      <c r="H4" s="206"/>
      <c r="I4" s="207">
        <v>2016</v>
      </c>
      <c r="J4" s="207"/>
      <c r="K4" s="207"/>
      <c r="L4" s="83" t="s">
        <v>372</v>
      </c>
      <c r="M4" s="210" t="str">
        <f>B4</f>
        <v>ES-PLA-FO-04</v>
      </c>
      <c r="N4" s="210"/>
      <c r="O4" s="210"/>
      <c r="P4" s="206" t="str">
        <f>D4</f>
        <v>VERSION</v>
      </c>
      <c r="Q4" s="206"/>
      <c r="R4" s="210">
        <f>E4</f>
        <v>1</v>
      </c>
      <c r="S4" s="210"/>
      <c r="T4" s="206" t="str">
        <f>G4</f>
        <v>VIGENCIA</v>
      </c>
      <c r="U4" s="206"/>
      <c r="V4" s="86">
        <f>I4</f>
        <v>2016</v>
      </c>
    </row>
    <row r="5" spans="1:22" ht="15" customHeight="1" x14ac:dyDescent="0.25">
      <c r="A5" s="240" t="s">
        <v>381</v>
      </c>
      <c r="B5" s="241"/>
      <c r="C5" s="242" t="s">
        <v>377</v>
      </c>
      <c r="D5" s="243"/>
      <c r="E5" s="244"/>
      <c r="F5" s="245"/>
      <c r="G5" s="246"/>
      <c r="H5" s="247"/>
      <c r="I5" s="238" t="s">
        <v>0</v>
      </c>
      <c r="J5" s="209" t="s">
        <v>1</v>
      </c>
      <c r="K5" s="209" t="s">
        <v>2</v>
      </c>
      <c r="L5" s="217" t="s">
        <v>3</v>
      </c>
      <c r="M5" s="217"/>
      <c r="N5" s="217"/>
      <c r="O5" s="217"/>
      <c r="P5" s="217"/>
      <c r="Q5" s="217"/>
      <c r="R5" s="217" t="s">
        <v>4</v>
      </c>
      <c r="S5" s="248" t="s">
        <v>5</v>
      </c>
      <c r="T5" s="249" t="s">
        <v>6</v>
      </c>
      <c r="U5" s="248" t="s">
        <v>7</v>
      </c>
      <c r="V5" s="213" t="s">
        <v>8</v>
      </c>
    </row>
    <row r="6" spans="1:22" ht="28.5" customHeight="1" x14ac:dyDescent="0.25">
      <c r="A6" s="208" t="s">
        <v>9</v>
      </c>
      <c r="B6" s="208" t="s">
        <v>10</v>
      </c>
      <c r="C6" s="234" t="s">
        <v>11</v>
      </c>
      <c r="D6" s="208" t="s">
        <v>12</v>
      </c>
      <c r="E6" s="236" t="s">
        <v>13</v>
      </c>
      <c r="F6" s="229" t="s">
        <v>14</v>
      </c>
      <c r="G6" s="229" t="s">
        <v>15</v>
      </c>
      <c r="H6" s="229" t="s">
        <v>16</v>
      </c>
      <c r="I6" s="239"/>
      <c r="J6" s="209"/>
      <c r="K6" s="209"/>
      <c r="L6" s="217" t="s">
        <v>366</v>
      </c>
      <c r="M6" s="217"/>
      <c r="N6" s="217" t="s">
        <v>364</v>
      </c>
      <c r="O6" s="217"/>
      <c r="P6" s="217" t="s">
        <v>365</v>
      </c>
      <c r="Q6" s="217"/>
      <c r="R6" s="217"/>
      <c r="S6" s="248"/>
      <c r="T6" s="249"/>
      <c r="U6" s="248"/>
      <c r="V6" s="213"/>
    </row>
    <row r="7" spans="1:22" ht="23.25" customHeight="1" thickBot="1" x14ac:dyDescent="0.3">
      <c r="A7" s="208"/>
      <c r="B7" s="208"/>
      <c r="C7" s="235"/>
      <c r="D7" s="208"/>
      <c r="E7" s="237"/>
      <c r="F7" s="230"/>
      <c r="G7" s="230"/>
      <c r="H7" s="230"/>
      <c r="I7" s="218" t="s">
        <v>17</v>
      </c>
      <c r="J7" s="219"/>
      <c r="K7" s="220"/>
      <c r="L7" s="103" t="s">
        <v>18</v>
      </c>
      <c r="M7" s="103" t="s">
        <v>19</v>
      </c>
      <c r="N7" s="103" t="s">
        <v>18</v>
      </c>
      <c r="O7" s="103" t="s">
        <v>19</v>
      </c>
      <c r="P7" s="103" t="s">
        <v>18</v>
      </c>
      <c r="Q7" s="103" t="s">
        <v>19</v>
      </c>
      <c r="R7" s="272"/>
      <c r="S7" s="270" t="s">
        <v>20</v>
      </c>
      <c r="T7" s="270"/>
      <c r="U7" s="270"/>
      <c r="V7" s="271"/>
    </row>
    <row r="8" spans="1:22" s="21" customFormat="1" ht="60.75" customHeight="1" x14ac:dyDescent="0.25">
      <c r="A8" s="265" t="s">
        <v>283</v>
      </c>
      <c r="B8" s="262" t="s">
        <v>284</v>
      </c>
      <c r="C8" s="53" t="s">
        <v>285</v>
      </c>
      <c r="D8" s="3" t="s">
        <v>286</v>
      </c>
      <c r="E8" s="24">
        <v>301</v>
      </c>
      <c r="F8" s="25" t="s">
        <v>287</v>
      </c>
      <c r="G8" s="111">
        <v>1325</v>
      </c>
      <c r="H8" s="25" t="s">
        <v>288</v>
      </c>
      <c r="I8" s="26">
        <v>95000000</v>
      </c>
      <c r="J8" s="26">
        <v>95000000</v>
      </c>
      <c r="K8" s="107">
        <f>I8-J8</f>
        <v>0</v>
      </c>
      <c r="L8" s="135">
        <v>215</v>
      </c>
      <c r="M8" s="137">
        <f>IFERROR((L8/G8),0)</f>
        <v>0.16226415094339622</v>
      </c>
      <c r="N8" s="135">
        <v>215</v>
      </c>
      <c r="O8" s="137">
        <f>IFERROR((N8/G8),0)</f>
        <v>0.16226415094339622</v>
      </c>
      <c r="P8" s="135">
        <v>49</v>
      </c>
      <c r="Q8" s="137">
        <f>IFERROR((P8/G8),0)</f>
        <v>3.6981132075471698E-2</v>
      </c>
      <c r="R8" s="114">
        <f>+L8+N8+P8</f>
        <v>479</v>
      </c>
      <c r="S8" s="134">
        <f t="shared" ref="S8:S16" si="0">IFERROR((J8/I8),0)</f>
        <v>1</v>
      </c>
      <c r="T8" s="102">
        <f t="shared" ref="T8:T19" si="1">M8+O8+Q8</f>
        <v>0.36150943396226415</v>
      </c>
      <c r="U8" s="102">
        <f t="shared" ref="U8:U19" si="2">IFERROR((T8*S8),0)</f>
        <v>0.36150943396226415</v>
      </c>
      <c r="V8" s="124" t="s">
        <v>472</v>
      </c>
    </row>
    <row r="9" spans="1:22" s="21" customFormat="1" ht="51" customHeight="1" x14ac:dyDescent="0.25">
      <c r="A9" s="197"/>
      <c r="B9" s="263"/>
      <c r="C9" s="54" t="s">
        <v>289</v>
      </c>
      <c r="D9" s="3" t="s">
        <v>290</v>
      </c>
      <c r="E9" s="4">
        <v>301</v>
      </c>
      <c r="F9" s="5" t="s">
        <v>287</v>
      </c>
      <c r="G9" s="109">
        <v>877</v>
      </c>
      <c r="H9" s="5" t="s">
        <v>288</v>
      </c>
      <c r="I9" s="6">
        <v>70000000</v>
      </c>
      <c r="J9" s="6">
        <v>70000000</v>
      </c>
      <c r="K9" s="107">
        <f t="shared" ref="K9:K33" si="3">I9-J9</f>
        <v>0</v>
      </c>
      <c r="L9" s="135">
        <v>85</v>
      </c>
      <c r="M9" s="137">
        <f t="shared" ref="M9:M33" si="4">IFERROR((L9/G9),0)</f>
        <v>9.6921322690992018E-2</v>
      </c>
      <c r="N9" s="135">
        <v>148</v>
      </c>
      <c r="O9" s="137">
        <f t="shared" ref="O9:O33" si="5">IFERROR((N9/G9),0)</f>
        <v>0.16875712656784492</v>
      </c>
      <c r="P9" s="135">
        <v>127</v>
      </c>
      <c r="Q9" s="137">
        <f t="shared" ref="Q9:Q33" si="6">IFERROR((P9/G9),0)</f>
        <v>0.14481185860889395</v>
      </c>
      <c r="R9" s="84">
        <f t="shared" ref="R9:R19" si="7">+L9+N9+P9</f>
        <v>360</v>
      </c>
      <c r="S9" s="102">
        <f t="shared" si="0"/>
        <v>1</v>
      </c>
      <c r="T9" s="102">
        <f t="shared" si="1"/>
        <v>0.41049030786773089</v>
      </c>
      <c r="U9" s="102">
        <f t="shared" si="2"/>
        <v>0.41049030786773089</v>
      </c>
      <c r="V9" s="125" t="s">
        <v>473</v>
      </c>
    </row>
    <row r="10" spans="1:22" s="21" customFormat="1" ht="44.25" customHeight="1" x14ac:dyDescent="0.25">
      <c r="A10" s="197"/>
      <c r="B10" s="263"/>
      <c r="C10" s="54" t="s">
        <v>291</v>
      </c>
      <c r="D10" s="3" t="s">
        <v>292</v>
      </c>
      <c r="E10" s="4">
        <v>301</v>
      </c>
      <c r="F10" s="5" t="s">
        <v>287</v>
      </c>
      <c r="G10" s="109">
        <v>889</v>
      </c>
      <c r="H10" s="5" t="s">
        <v>288</v>
      </c>
      <c r="I10" s="6">
        <v>45000000</v>
      </c>
      <c r="J10" s="6">
        <v>45000000</v>
      </c>
      <c r="K10" s="107">
        <f t="shared" si="3"/>
        <v>0</v>
      </c>
      <c r="L10" s="135">
        <v>164</v>
      </c>
      <c r="M10" s="137">
        <f t="shared" si="4"/>
        <v>0.18447694038245219</v>
      </c>
      <c r="N10" s="135">
        <v>254</v>
      </c>
      <c r="O10" s="137">
        <f t="shared" si="5"/>
        <v>0.2857142857142857</v>
      </c>
      <c r="P10" s="135">
        <v>88</v>
      </c>
      <c r="Q10" s="137">
        <f t="shared" si="6"/>
        <v>9.8987626546681667E-2</v>
      </c>
      <c r="R10" s="84">
        <f t="shared" si="7"/>
        <v>506</v>
      </c>
      <c r="S10" s="102">
        <f t="shared" si="0"/>
        <v>1</v>
      </c>
      <c r="T10" s="102">
        <f t="shared" si="1"/>
        <v>0.56917885264341961</v>
      </c>
      <c r="U10" s="102">
        <f t="shared" si="2"/>
        <v>0.56917885264341961</v>
      </c>
      <c r="V10" s="275" t="s">
        <v>474</v>
      </c>
    </row>
    <row r="11" spans="1:22" ht="34.5" customHeight="1" x14ac:dyDescent="0.25">
      <c r="A11" s="197"/>
      <c r="B11" s="263"/>
      <c r="C11" s="54" t="s">
        <v>293</v>
      </c>
      <c r="D11" s="3" t="s">
        <v>294</v>
      </c>
      <c r="E11" s="4">
        <v>301</v>
      </c>
      <c r="F11" s="55" t="s">
        <v>295</v>
      </c>
      <c r="G11" s="45"/>
      <c r="H11" s="55"/>
      <c r="I11" s="6">
        <v>8991754</v>
      </c>
      <c r="J11" s="6">
        <v>2000000</v>
      </c>
      <c r="K11" s="107">
        <f t="shared" si="3"/>
        <v>6991754</v>
      </c>
      <c r="L11" s="115"/>
      <c r="M11" s="137">
        <f t="shared" si="4"/>
        <v>0</v>
      </c>
      <c r="N11" s="115"/>
      <c r="O11" s="137">
        <f t="shared" si="5"/>
        <v>0</v>
      </c>
      <c r="P11" s="115"/>
      <c r="Q11" s="137">
        <f t="shared" si="6"/>
        <v>0</v>
      </c>
      <c r="R11" s="116">
        <f t="shared" si="7"/>
        <v>0</v>
      </c>
      <c r="S11" s="102">
        <f t="shared" si="0"/>
        <v>0.22242601387893843</v>
      </c>
      <c r="T11" s="102">
        <f t="shared" si="1"/>
        <v>0</v>
      </c>
      <c r="U11" s="102">
        <f t="shared" si="2"/>
        <v>0</v>
      </c>
      <c r="V11" s="275"/>
    </row>
    <row r="12" spans="1:22" ht="44.25" customHeight="1" x14ac:dyDescent="0.25">
      <c r="A12" s="197"/>
      <c r="B12" s="263"/>
      <c r="C12" s="260" t="s">
        <v>296</v>
      </c>
      <c r="D12" s="200" t="s">
        <v>391</v>
      </c>
      <c r="E12" s="200">
        <v>301</v>
      </c>
      <c r="F12" s="231" t="s">
        <v>287</v>
      </c>
      <c r="G12" s="109">
        <v>1300</v>
      </c>
      <c r="H12" s="56" t="s">
        <v>297</v>
      </c>
      <c r="I12" s="256">
        <v>35000000</v>
      </c>
      <c r="J12" s="256">
        <v>35000000</v>
      </c>
      <c r="K12" s="258">
        <f t="shared" si="3"/>
        <v>0</v>
      </c>
      <c r="L12" s="135">
        <v>345</v>
      </c>
      <c r="M12" s="137">
        <f t="shared" si="4"/>
        <v>0.26538461538461539</v>
      </c>
      <c r="N12" s="135">
        <v>269</v>
      </c>
      <c r="O12" s="137">
        <f t="shared" si="5"/>
        <v>0.20692307692307693</v>
      </c>
      <c r="P12" s="135">
        <v>634</v>
      </c>
      <c r="Q12" s="137">
        <f t="shared" si="6"/>
        <v>0.4876923076923077</v>
      </c>
      <c r="R12" s="84">
        <f t="shared" si="7"/>
        <v>1248</v>
      </c>
      <c r="S12" s="253">
        <f t="shared" si="0"/>
        <v>1</v>
      </c>
      <c r="T12" s="102">
        <f t="shared" si="1"/>
        <v>0.96</v>
      </c>
      <c r="U12" s="102">
        <f t="shared" si="2"/>
        <v>0.96</v>
      </c>
      <c r="V12" s="125" t="s">
        <v>475</v>
      </c>
    </row>
    <row r="13" spans="1:22" ht="31.5" customHeight="1" x14ac:dyDescent="0.25">
      <c r="A13" s="197"/>
      <c r="B13" s="263"/>
      <c r="C13" s="267"/>
      <c r="D13" s="202"/>
      <c r="E13" s="202"/>
      <c r="F13" s="233"/>
      <c r="G13" s="109">
        <v>1000</v>
      </c>
      <c r="H13" s="56" t="s">
        <v>298</v>
      </c>
      <c r="I13" s="257"/>
      <c r="J13" s="257"/>
      <c r="K13" s="259"/>
      <c r="L13" s="135">
        <v>14</v>
      </c>
      <c r="M13" s="137">
        <f t="shared" si="4"/>
        <v>1.4E-2</v>
      </c>
      <c r="N13" s="135">
        <v>12</v>
      </c>
      <c r="O13" s="137">
        <f t="shared" si="5"/>
        <v>1.2E-2</v>
      </c>
      <c r="P13" s="135">
        <v>8</v>
      </c>
      <c r="Q13" s="137">
        <f t="shared" si="6"/>
        <v>8.0000000000000002E-3</v>
      </c>
      <c r="R13" s="84">
        <f t="shared" si="7"/>
        <v>34</v>
      </c>
      <c r="S13" s="254"/>
      <c r="T13" s="102">
        <f t="shared" si="1"/>
        <v>3.4000000000000002E-2</v>
      </c>
      <c r="U13" s="102">
        <f t="shared" si="2"/>
        <v>0</v>
      </c>
      <c r="V13" s="112" t="s">
        <v>476</v>
      </c>
    </row>
    <row r="14" spans="1:22" ht="56.25" customHeight="1" x14ac:dyDescent="0.25">
      <c r="A14" s="197"/>
      <c r="B14" s="263"/>
      <c r="C14" s="260" t="s">
        <v>299</v>
      </c>
      <c r="D14" s="200" t="s">
        <v>300</v>
      </c>
      <c r="E14" s="200">
        <v>301</v>
      </c>
      <c r="F14" s="231" t="s">
        <v>184</v>
      </c>
      <c r="G14" s="109">
        <v>450</v>
      </c>
      <c r="H14" s="5" t="s">
        <v>301</v>
      </c>
      <c r="I14" s="256">
        <v>140000000</v>
      </c>
      <c r="J14" s="256">
        <v>140000000</v>
      </c>
      <c r="K14" s="258">
        <f t="shared" si="3"/>
        <v>0</v>
      </c>
      <c r="L14" s="57">
        <v>110</v>
      </c>
      <c r="M14" s="137">
        <f t="shared" si="4"/>
        <v>0.24444444444444444</v>
      </c>
      <c r="N14" s="57">
        <v>118</v>
      </c>
      <c r="O14" s="137">
        <f t="shared" si="5"/>
        <v>0.26222222222222225</v>
      </c>
      <c r="P14" s="57">
        <v>0</v>
      </c>
      <c r="Q14" s="137">
        <f t="shared" si="6"/>
        <v>0</v>
      </c>
      <c r="R14" s="84">
        <f t="shared" si="7"/>
        <v>228</v>
      </c>
      <c r="S14" s="253">
        <f t="shared" si="0"/>
        <v>1</v>
      </c>
      <c r="T14" s="102">
        <f t="shared" si="1"/>
        <v>0.50666666666666671</v>
      </c>
      <c r="U14" s="102">
        <f t="shared" si="2"/>
        <v>0.50666666666666671</v>
      </c>
      <c r="V14" s="60" t="s">
        <v>477</v>
      </c>
    </row>
    <row r="15" spans="1:22" ht="48.75" customHeight="1" x14ac:dyDescent="0.25">
      <c r="A15" s="197"/>
      <c r="B15" s="263"/>
      <c r="C15" s="267"/>
      <c r="D15" s="202"/>
      <c r="E15" s="202"/>
      <c r="F15" s="233"/>
      <c r="G15" s="109">
        <v>9270</v>
      </c>
      <c r="H15" s="5" t="s">
        <v>302</v>
      </c>
      <c r="I15" s="257"/>
      <c r="J15" s="257"/>
      <c r="K15" s="259"/>
      <c r="L15" s="58">
        <v>1727</v>
      </c>
      <c r="M15" s="137">
        <f t="shared" si="4"/>
        <v>0.18629989212513484</v>
      </c>
      <c r="N15" s="58">
        <v>2070</v>
      </c>
      <c r="O15" s="137">
        <f t="shared" si="5"/>
        <v>0.22330097087378642</v>
      </c>
      <c r="P15" s="58">
        <v>0</v>
      </c>
      <c r="Q15" s="137">
        <f t="shared" si="6"/>
        <v>0</v>
      </c>
      <c r="R15" s="117">
        <f t="shared" si="7"/>
        <v>3797</v>
      </c>
      <c r="S15" s="254"/>
      <c r="T15" s="102">
        <f t="shared" si="1"/>
        <v>0.40960086299892129</v>
      </c>
      <c r="U15" s="102">
        <f t="shared" si="2"/>
        <v>0</v>
      </c>
      <c r="V15" s="112" t="s">
        <v>478</v>
      </c>
    </row>
    <row r="16" spans="1:22" ht="30.75" customHeight="1" x14ac:dyDescent="0.25">
      <c r="A16" s="197"/>
      <c r="B16" s="263"/>
      <c r="C16" s="260" t="s">
        <v>303</v>
      </c>
      <c r="D16" s="200" t="s">
        <v>304</v>
      </c>
      <c r="E16" s="200">
        <v>301</v>
      </c>
      <c r="F16" s="231" t="s">
        <v>287</v>
      </c>
      <c r="G16" s="58"/>
      <c r="H16" s="56" t="s">
        <v>305</v>
      </c>
      <c r="I16" s="256">
        <v>29955000</v>
      </c>
      <c r="J16" s="256">
        <v>29955000</v>
      </c>
      <c r="K16" s="258">
        <f t="shared" si="3"/>
        <v>0</v>
      </c>
      <c r="L16" s="57">
        <v>5</v>
      </c>
      <c r="M16" s="137">
        <f t="shared" si="4"/>
        <v>0</v>
      </c>
      <c r="N16" s="57">
        <v>0</v>
      </c>
      <c r="O16" s="137">
        <f t="shared" si="5"/>
        <v>0</v>
      </c>
      <c r="P16" s="57">
        <v>0</v>
      </c>
      <c r="Q16" s="137">
        <f t="shared" si="6"/>
        <v>0</v>
      </c>
      <c r="R16" s="117">
        <f t="shared" si="7"/>
        <v>5</v>
      </c>
      <c r="S16" s="253">
        <f t="shared" si="0"/>
        <v>1</v>
      </c>
      <c r="T16" s="102">
        <f t="shared" si="1"/>
        <v>0</v>
      </c>
      <c r="U16" s="102">
        <f t="shared" si="2"/>
        <v>0</v>
      </c>
      <c r="V16" s="125" t="s">
        <v>475</v>
      </c>
    </row>
    <row r="17" spans="1:22" ht="38.25" customHeight="1" x14ac:dyDescent="0.25">
      <c r="A17" s="197"/>
      <c r="B17" s="263"/>
      <c r="C17" s="261"/>
      <c r="D17" s="201"/>
      <c r="E17" s="201"/>
      <c r="F17" s="232"/>
      <c r="G17" s="57">
        <v>50</v>
      </c>
      <c r="H17" s="56" t="s">
        <v>306</v>
      </c>
      <c r="I17" s="273"/>
      <c r="J17" s="273"/>
      <c r="K17" s="274"/>
      <c r="L17" s="57">
        <v>0</v>
      </c>
      <c r="M17" s="137">
        <f t="shared" si="4"/>
        <v>0</v>
      </c>
      <c r="N17" s="57">
        <v>0</v>
      </c>
      <c r="O17" s="137">
        <f t="shared" si="5"/>
        <v>0</v>
      </c>
      <c r="P17" s="57">
        <v>0</v>
      </c>
      <c r="Q17" s="137">
        <f t="shared" si="6"/>
        <v>0</v>
      </c>
      <c r="R17" s="117">
        <f t="shared" si="7"/>
        <v>0</v>
      </c>
      <c r="S17" s="255"/>
      <c r="T17" s="102">
        <f t="shared" si="1"/>
        <v>0</v>
      </c>
      <c r="U17" s="102">
        <f t="shared" si="2"/>
        <v>0</v>
      </c>
      <c r="V17" s="112" t="s">
        <v>476</v>
      </c>
    </row>
    <row r="18" spans="1:22" ht="41.25" customHeight="1" x14ac:dyDescent="0.25">
      <c r="A18" s="197"/>
      <c r="B18" s="263"/>
      <c r="C18" s="261"/>
      <c r="D18" s="201"/>
      <c r="E18" s="201"/>
      <c r="F18" s="232"/>
      <c r="G18" s="57">
        <v>50</v>
      </c>
      <c r="H18" s="56" t="s">
        <v>307</v>
      </c>
      <c r="I18" s="273"/>
      <c r="J18" s="273"/>
      <c r="K18" s="274"/>
      <c r="L18" s="57">
        <v>9</v>
      </c>
      <c r="M18" s="137">
        <f t="shared" si="4"/>
        <v>0.18</v>
      </c>
      <c r="N18" s="57">
        <v>10</v>
      </c>
      <c r="O18" s="137">
        <f t="shared" si="5"/>
        <v>0.2</v>
      </c>
      <c r="P18" s="57">
        <v>0</v>
      </c>
      <c r="Q18" s="137">
        <f t="shared" si="6"/>
        <v>0</v>
      </c>
      <c r="R18" s="117">
        <f t="shared" si="7"/>
        <v>19</v>
      </c>
      <c r="S18" s="255"/>
      <c r="T18" s="102">
        <f t="shared" si="1"/>
        <v>0.38</v>
      </c>
      <c r="U18" s="102">
        <f t="shared" si="2"/>
        <v>0</v>
      </c>
      <c r="V18" s="60" t="s">
        <v>477</v>
      </c>
    </row>
    <row r="19" spans="1:22" ht="57" customHeight="1" x14ac:dyDescent="0.25">
      <c r="A19" s="197"/>
      <c r="B19" s="264"/>
      <c r="C19" s="267"/>
      <c r="D19" s="202"/>
      <c r="E19" s="202"/>
      <c r="F19" s="233"/>
      <c r="G19" s="61">
        <v>12</v>
      </c>
      <c r="H19" s="62" t="s">
        <v>308</v>
      </c>
      <c r="I19" s="257"/>
      <c r="J19" s="257"/>
      <c r="K19" s="259"/>
      <c r="L19" s="57">
        <v>2</v>
      </c>
      <c r="M19" s="137">
        <f t="shared" si="4"/>
        <v>0.16666666666666666</v>
      </c>
      <c r="N19" s="57">
        <v>3</v>
      </c>
      <c r="O19" s="137">
        <f t="shared" si="5"/>
        <v>0.25</v>
      </c>
      <c r="P19" s="57">
        <v>0</v>
      </c>
      <c r="Q19" s="137">
        <f t="shared" si="6"/>
        <v>0</v>
      </c>
      <c r="R19" s="118">
        <f t="shared" si="7"/>
        <v>5</v>
      </c>
      <c r="S19" s="254"/>
      <c r="T19" s="102">
        <f t="shared" si="1"/>
        <v>0.41666666666666663</v>
      </c>
      <c r="U19" s="102">
        <f t="shared" si="2"/>
        <v>0</v>
      </c>
      <c r="V19" s="112" t="s">
        <v>478</v>
      </c>
    </row>
    <row r="20" spans="1:22" ht="38.25" customHeight="1" x14ac:dyDescent="0.25">
      <c r="A20" s="197"/>
      <c r="B20" s="262" t="s">
        <v>309</v>
      </c>
      <c r="C20" s="260" t="s">
        <v>310</v>
      </c>
      <c r="D20" s="268" t="s">
        <v>311</v>
      </c>
      <c r="E20" s="200">
        <v>301</v>
      </c>
      <c r="F20" s="5" t="s">
        <v>287</v>
      </c>
      <c r="G20" s="109">
        <v>9920</v>
      </c>
      <c r="H20" s="5" t="s">
        <v>302</v>
      </c>
      <c r="I20" s="256">
        <v>497028160</v>
      </c>
      <c r="J20" s="256">
        <v>385592751</v>
      </c>
      <c r="K20" s="258">
        <f t="shared" si="3"/>
        <v>111435409</v>
      </c>
      <c r="L20" s="57">
        <v>0</v>
      </c>
      <c r="M20" s="137">
        <f t="shared" si="4"/>
        <v>0</v>
      </c>
      <c r="N20" s="57">
        <v>0</v>
      </c>
      <c r="O20" s="137">
        <f t="shared" si="5"/>
        <v>0</v>
      </c>
      <c r="P20" s="58">
        <v>8226</v>
      </c>
      <c r="Q20" s="137">
        <f t="shared" si="6"/>
        <v>0.82923387096774193</v>
      </c>
      <c r="R20" s="59">
        <f>+L20+N20+P20</f>
        <v>8226</v>
      </c>
      <c r="S20" s="253">
        <f t="shared" ref="S20" si="8">IFERROR((J20/I20),0)</f>
        <v>0.77579658866813506</v>
      </c>
      <c r="T20" s="102">
        <f t="shared" ref="T20" si="9">M20+O20+Q20</f>
        <v>0.82923387096774193</v>
      </c>
      <c r="U20" s="102">
        <f t="shared" ref="U20" si="10">IFERROR((T20*S20),0)</f>
        <v>0.64331680830484661</v>
      </c>
      <c r="V20" s="126" t="s">
        <v>479</v>
      </c>
    </row>
    <row r="21" spans="1:22" ht="38.25" customHeight="1" x14ac:dyDescent="0.25">
      <c r="A21" s="197"/>
      <c r="B21" s="264"/>
      <c r="C21" s="267"/>
      <c r="D21" s="269"/>
      <c r="E21" s="202"/>
      <c r="F21" s="5" t="s">
        <v>287</v>
      </c>
      <c r="G21" s="109">
        <v>217</v>
      </c>
      <c r="H21" s="5" t="s">
        <v>312</v>
      </c>
      <c r="I21" s="257"/>
      <c r="J21" s="257"/>
      <c r="K21" s="259"/>
      <c r="L21" s="135">
        <v>4</v>
      </c>
      <c r="M21" s="137">
        <f t="shared" si="4"/>
        <v>1.8433179723502304E-2</v>
      </c>
      <c r="N21" s="135">
        <v>17</v>
      </c>
      <c r="O21" s="137">
        <f t="shared" si="5"/>
        <v>7.8341013824884786E-2</v>
      </c>
      <c r="P21" s="135">
        <v>4</v>
      </c>
      <c r="Q21" s="137">
        <f t="shared" si="6"/>
        <v>1.8433179723502304E-2</v>
      </c>
      <c r="R21" s="59">
        <f>+L21+N21+P21</f>
        <v>25</v>
      </c>
      <c r="S21" s="254"/>
      <c r="T21" s="102">
        <f t="shared" ref="T21:T33" si="11">M21+O21+Q21</f>
        <v>0.1152073732718894</v>
      </c>
      <c r="U21" s="102">
        <f t="shared" ref="U21:U33" si="12">IFERROR((T21*S21),0)</f>
        <v>0</v>
      </c>
      <c r="V21" s="125" t="s">
        <v>480</v>
      </c>
    </row>
    <row r="22" spans="1:22" ht="25.5" x14ac:dyDescent="0.25">
      <c r="A22" s="197"/>
      <c r="B22" s="262" t="s">
        <v>313</v>
      </c>
      <c r="C22" s="260" t="s">
        <v>314</v>
      </c>
      <c r="D22" s="56" t="s">
        <v>315</v>
      </c>
      <c r="E22" s="200">
        <v>301</v>
      </c>
      <c r="F22" s="231" t="s">
        <v>316</v>
      </c>
      <c r="G22" s="109">
        <v>219</v>
      </c>
      <c r="H22" s="5" t="s">
        <v>117</v>
      </c>
      <c r="I22" s="195">
        <v>416048971</v>
      </c>
      <c r="J22" s="195">
        <v>292000000</v>
      </c>
      <c r="K22" s="276">
        <f t="shared" si="3"/>
        <v>124048971</v>
      </c>
      <c r="L22" s="135">
        <v>45</v>
      </c>
      <c r="M22" s="137">
        <f t="shared" si="4"/>
        <v>0.20547945205479451</v>
      </c>
      <c r="N22" s="135">
        <v>67</v>
      </c>
      <c r="O22" s="137">
        <f t="shared" si="5"/>
        <v>0.30593607305936071</v>
      </c>
      <c r="P22" s="135">
        <v>20</v>
      </c>
      <c r="Q22" s="137">
        <f t="shared" si="6"/>
        <v>9.1324200913242004E-2</v>
      </c>
      <c r="R22" s="59">
        <f>+L22+N22+P22</f>
        <v>132</v>
      </c>
      <c r="S22" s="253">
        <f t="shared" ref="S22:S33" si="13">IFERROR((J22/I22),0)</f>
        <v>0.7018404571417628</v>
      </c>
      <c r="T22" s="102">
        <f t="shared" si="11"/>
        <v>0.60273972602739723</v>
      </c>
      <c r="U22" s="102">
        <f t="shared" si="12"/>
        <v>0.42302712485256933</v>
      </c>
      <c r="V22" s="127" t="s">
        <v>481</v>
      </c>
    </row>
    <row r="23" spans="1:22" ht="38.25" x14ac:dyDescent="0.25">
      <c r="A23" s="197"/>
      <c r="B23" s="263"/>
      <c r="C23" s="261"/>
      <c r="D23" s="56" t="s">
        <v>317</v>
      </c>
      <c r="E23" s="201"/>
      <c r="F23" s="232"/>
      <c r="G23" s="109">
        <v>16</v>
      </c>
      <c r="H23" s="5" t="s">
        <v>318</v>
      </c>
      <c r="I23" s="196"/>
      <c r="J23" s="196"/>
      <c r="K23" s="276"/>
      <c r="L23" s="135">
        <v>14</v>
      </c>
      <c r="M23" s="137">
        <f t="shared" si="4"/>
        <v>0.875</v>
      </c>
      <c r="N23" s="135">
        <v>15</v>
      </c>
      <c r="O23" s="137">
        <f t="shared" si="5"/>
        <v>0.9375</v>
      </c>
      <c r="P23" s="135">
        <v>16</v>
      </c>
      <c r="Q23" s="137">
        <f t="shared" si="6"/>
        <v>1</v>
      </c>
      <c r="R23" s="59">
        <v>16</v>
      </c>
      <c r="S23" s="255"/>
      <c r="T23" s="102">
        <f t="shared" si="11"/>
        <v>2.8125</v>
      </c>
      <c r="U23" s="102">
        <f t="shared" si="12"/>
        <v>0</v>
      </c>
      <c r="V23" s="125" t="s">
        <v>482</v>
      </c>
    </row>
    <row r="24" spans="1:22" ht="51" x14ac:dyDescent="0.25">
      <c r="A24" s="197"/>
      <c r="B24" s="263"/>
      <c r="C24" s="261"/>
      <c r="D24" s="56" t="s">
        <v>319</v>
      </c>
      <c r="E24" s="201"/>
      <c r="F24" s="232"/>
      <c r="G24" s="109">
        <v>16</v>
      </c>
      <c r="H24" s="5" t="s">
        <v>320</v>
      </c>
      <c r="I24" s="196"/>
      <c r="J24" s="196"/>
      <c r="K24" s="276"/>
      <c r="L24" s="135">
        <v>11</v>
      </c>
      <c r="M24" s="137">
        <f t="shared" si="4"/>
        <v>0.6875</v>
      </c>
      <c r="N24" s="135">
        <v>11</v>
      </c>
      <c r="O24" s="137">
        <f t="shared" si="5"/>
        <v>0.6875</v>
      </c>
      <c r="P24" s="135">
        <v>11</v>
      </c>
      <c r="Q24" s="137">
        <f t="shared" si="6"/>
        <v>0.6875</v>
      </c>
      <c r="R24" s="59">
        <v>11</v>
      </c>
      <c r="S24" s="254"/>
      <c r="T24" s="102">
        <f t="shared" si="11"/>
        <v>2.0625</v>
      </c>
      <c r="U24" s="102">
        <f t="shared" si="12"/>
        <v>0</v>
      </c>
      <c r="V24" s="125" t="s">
        <v>483</v>
      </c>
    </row>
    <row r="25" spans="1:22" ht="24.75" customHeight="1" x14ac:dyDescent="0.25">
      <c r="A25" s="197"/>
      <c r="B25" s="262" t="s">
        <v>321</v>
      </c>
      <c r="C25" s="260" t="s">
        <v>322</v>
      </c>
      <c r="D25" s="3" t="s">
        <v>323</v>
      </c>
      <c r="E25" s="200">
        <v>301</v>
      </c>
      <c r="F25" s="231" t="s">
        <v>324</v>
      </c>
      <c r="G25" s="109">
        <v>11</v>
      </c>
      <c r="H25" s="5" t="s">
        <v>117</v>
      </c>
      <c r="I25" s="6">
        <v>125165225</v>
      </c>
      <c r="J25" s="6">
        <v>85624808</v>
      </c>
      <c r="K25" s="107">
        <f t="shared" si="3"/>
        <v>39540417</v>
      </c>
      <c r="L25" s="135">
        <v>0</v>
      </c>
      <c r="M25" s="137">
        <f t="shared" si="4"/>
        <v>0</v>
      </c>
      <c r="N25" s="135">
        <v>0</v>
      </c>
      <c r="O25" s="137">
        <f t="shared" si="5"/>
        <v>0</v>
      </c>
      <c r="P25" s="135">
        <v>0</v>
      </c>
      <c r="Q25" s="137">
        <f t="shared" si="6"/>
        <v>0</v>
      </c>
      <c r="R25" s="59">
        <f t="shared" ref="R25:R32" si="14">+L25+N25+P25</f>
        <v>0</v>
      </c>
      <c r="S25" s="253">
        <f t="shared" si="13"/>
        <v>0.68409422824910038</v>
      </c>
      <c r="T25" s="102">
        <f t="shared" si="11"/>
        <v>0</v>
      </c>
      <c r="U25" s="102">
        <f t="shared" si="12"/>
        <v>0</v>
      </c>
      <c r="V25" s="277" t="s">
        <v>484</v>
      </c>
    </row>
    <row r="26" spans="1:22" ht="24" customHeight="1" x14ac:dyDescent="0.25">
      <c r="A26" s="197"/>
      <c r="B26" s="263"/>
      <c r="C26" s="261"/>
      <c r="D26" s="3" t="s">
        <v>325</v>
      </c>
      <c r="E26" s="201"/>
      <c r="F26" s="232"/>
      <c r="G26" s="109">
        <v>9</v>
      </c>
      <c r="H26" s="5" t="s">
        <v>117</v>
      </c>
      <c r="I26" s="6"/>
      <c r="J26" s="6"/>
      <c r="K26" s="107">
        <f t="shared" si="3"/>
        <v>0</v>
      </c>
      <c r="L26" s="135">
        <v>1</v>
      </c>
      <c r="M26" s="137">
        <f t="shared" si="4"/>
        <v>0.1111111111111111</v>
      </c>
      <c r="N26" s="135"/>
      <c r="O26" s="137">
        <f t="shared" si="5"/>
        <v>0</v>
      </c>
      <c r="P26" s="135">
        <v>2</v>
      </c>
      <c r="Q26" s="137">
        <f t="shared" si="6"/>
        <v>0.22222222222222221</v>
      </c>
      <c r="R26" s="59">
        <f t="shared" si="14"/>
        <v>3</v>
      </c>
      <c r="S26" s="254"/>
      <c r="T26" s="102">
        <f t="shared" si="11"/>
        <v>0.33333333333333331</v>
      </c>
      <c r="U26" s="102">
        <f t="shared" si="12"/>
        <v>0</v>
      </c>
      <c r="V26" s="278"/>
    </row>
    <row r="27" spans="1:22" ht="89.25" x14ac:dyDescent="0.25">
      <c r="A27" s="197"/>
      <c r="B27" s="262" t="s">
        <v>326</v>
      </c>
      <c r="C27" s="260" t="s">
        <v>327</v>
      </c>
      <c r="D27" s="3" t="s">
        <v>328</v>
      </c>
      <c r="E27" s="200">
        <v>301</v>
      </c>
      <c r="F27" s="5" t="s">
        <v>287</v>
      </c>
      <c r="G27" s="131">
        <v>550810</v>
      </c>
      <c r="H27" s="5" t="s">
        <v>288</v>
      </c>
      <c r="I27" s="256">
        <v>1431437569</v>
      </c>
      <c r="J27" s="256">
        <v>1383907090</v>
      </c>
      <c r="K27" s="258">
        <f t="shared" si="3"/>
        <v>47530479</v>
      </c>
      <c r="L27" s="65">
        <v>52969</v>
      </c>
      <c r="M27" s="137">
        <f t="shared" si="4"/>
        <v>9.6165646956300727E-2</v>
      </c>
      <c r="N27" s="120">
        <v>67903</v>
      </c>
      <c r="O27" s="137">
        <f t="shared" si="5"/>
        <v>0.12327844447268568</v>
      </c>
      <c r="P27" s="121">
        <v>52969</v>
      </c>
      <c r="Q27" s="137">
        <f t="shared" si="6"/>
        <v>9.6165646956300727E-2</v>
      </c>
      <c r="R27" s="119">
        <f t="shared" si="14"/>
        <v>173841</v>
      </c>
      <c r="S27" s="253">
        <f t="shared" si="13"/>
        <v>0.96679528326673392</v>
      </c>
      <c r="T27" s="102">
        <f t="shared" si="11"/>
        <v>0.31560973838528716</v>
      </c>
      <c r="U27" s="102">
        <f t="shared" si="12"/>
        <v>0.3051300064239435</v>
      </c>
      <c r="V27" s="125" t="s">
        <v>485</v>
      </c>
    </row>
    <row r="28" spans="1:22" ht="63.75" x14ac:dyDescent="0.25">
      <c r="A28" s="197"/>
      <c r="B28" s="263"/>
      <c r="C28" s="261"/>
      <c r="D28" s="56" t="s">
        <v>329</v>
      </c>
      <c r="E28" s="201"/>
      <c r="F28" s="5" t="s">
        <v>287</v>
      </c>
      <c r="G28" s="64">
        <v>81640</v>
      </c>
      <c r="H28" s="5" t="s">
        <v>288</v>
      </c>
      <c r="I28" s="273"/>
      <c r="J28" s="273"/>
      <c r="K28" s="274"/>
      <c r="L28" s="65">
        <v>7800</v>
      </c>
      <c r="M28" s="137">
        <f t="shared" si="4"/>
        <v>9.5541401273885357E-2</v>
      </c>
      <c r="N28" s="120">
        <v>10920</v>
      </c>
      <c r="O28" s="137">
        <f t="shared" si="5"/>
        <v>0.13375796178343949</v>
      </c>
      <c r="P28" s="121">
        <v>1040</v>
      </c>
      <c r="Q28" s="137">
        <f t="shared" si="6"/>
        <v>1.2738853503184714E-2</v>
      </c>
      <c r="R28" s="119">
        <f t="shared" si="14"/>
        <v>19760</v>
      </c>
      <c r="S28" s="255"/>
      <c r="T28" s="102">
        <f t="shared" si="11"/>
        <v>0.24203821656050956</v>
      </c>
      <c r="U28" s="102">
        <f t="shared" si="12"/>
        <v>0</v>
      </c>
      <c r="V28" s="128" t="s">
        <v>486</v>
      </c>
    </row>
    <row r="29" spans="1:22" ht="63.75" x14ac:dyDescent="0.25">
      <c r="A29" s="197"/>
      <c r="B29" s="263"/>
      <c r="C29" s="261"/>
      <c r="D29" s="56" t="s">
        <v>330</v>
      </c>
      <c r="E29" s="201"/>
      <c r="F29" s="5" t="s">
        <v>287</v>
      </c>
      <c r="G29" s="64">
        <v>28260</v>
      </c>
      <c r="H29" s="5" t="s">
        <v>288</v>
      </c>
      <c r="I29" s="273"/>
      <c r="J29" s="273"/>
      <c r="K29" s="274"/>
      <c r="L29" s="65">
        <v>3960</v>
      </c>
      <c r="M29" s="137">
        <f t="shared" si="4"/>
        <v>0.14012738853503184</v>
      </c>
      <c r="N29" s="120">
        <v>3780</v>
      </c>
      <c r="O29" s="137">
        <f t="shared" si="5"/>
        <v>0.13375796178343949</v>
      </c>
      <c r="P29" s="121">
        <v>360</v>
      </c>
      <c r="Q29" s="137">
        <f t="shared" si="6"/>
        <v>1.2738853503184714E-2</v>
      </c>
      <c r="R29" s="119">
        <f t="shared" si="14"/>
        <v>8100</v>
      </c>
      <c r="S29" s="255"/>
      <c r="T29" s="102">
        <f t="shared" si="11"/>
        <v>0.28662420382165604</v>
      </c>
      <c r="U29" s="102">
        <f t="shared" si="12"/>
        <v>0</v>
      </c>
      <c r="V29" s="128" t="s">
        <v>487</v>
      </c>
    </row>
    <row r="30" spans="1:22" ht="19.5" customHeight="1" x14ac:dyDescent="0.25">
      <c r="A30" s="197"/>
      <c r="B30" s="263"/>
      <c r="C30" s="267"/>
      <c r="D30" s="56" t="s">
        <v>331</v>
      </c>
      <c r="E30" s="202"/>
      <c r="F30" s="5" t="s">
        <v>287</v>
      </c>
      <c r="G30" s="64">
        <v>28260</v>
      </c>
      <c r="H30" s="5" t="s">
        <v>288</v>
      </c>
      <c r="I30" s="257"/>
      <c r="J30" s="257"/>
      <c r="K30" s="259"/>
      <c r="L30" s="65">
        <v>1440</v>
      </c>
      <c r="M30" s="137">
        <f t="shared" si="4"/>
        <v>5.0955414012738856E-2</v>
      </c>
      <c r="N30" s="120">
        <v>3780</v>
      </c>
      <c r="O30" s="137">
        <f t="shared" si="5"/>
        <v>0.13375796178343949</v>
      </c>
      <c r="P30" s="121">
        <v>360</v>
      </c>
      <c r="Q30" s="137">
        <f t="shared" si="6"/>
        <v>1.2738853503184714E-2</v>
      </c>
      <c r="R30" s="119">
        <f t="shared" si="14"/>
        <v>5580</v>
      </c>
      <c r="S30" s="254"/>
      <c r="T30" s="102">
        <f t="shared" si="11"/>
        <v>0.19745222929936307</v>
      </c>
      <c r="U30" s="102">
        <f t="shared" si="12"/>
        <v>0</v>
      </c>
      <c r="V30" s="128" t="s">
        <v>488</v>
      </c>
    </row>
    <row r="31" spans="1:22" ht="36" customHeight="1" x14ac:dyDescent="0.25">
      <c r="A31" s="197"/>
      <c r="B31" s="263"/>
      <c r="C31" s="54" t="s">
        <v>332</v>
      </c>
      <c r="D31" s="3" t="s">
        <v>333</v>
      </c>
      <c r="E31" s="4">
        <v>301</v>
      </c>
      <c r="F31" s="5" t="s">
        <v>287</v>
      </c>
      <c r="G31" s="113">
        <v>159</v>
      </c>
      <c r="H31" s="5" t="s">
        <v>334</v>
      </c>
      <c r="I31" s="6">
        <v>30000000</v>
      </c>
      <c r="J31" s="6">
        <v>30000000</v>
      </c>
      <c r="K31" s="107">
        <f t="shared" si="3"/>
        <v>0</v>
      </c>
      <c r="L31" s="135">
        <v>65</v>
      </c>
      <c r="M31" s="137">
        <f t="shared" si="4"/>
        <v>0.4088050314465409</v>
      </c>
      <c r="N31" s="135">
        <v>0</v>
      </c>
      <c r="O31" s="137">
        <f t="shared" si="5"/>
        <v>0</v>
      </c>
      <c r="P31" s="135">
        <v>0</v>
      </c>
      <c r="Q31" s="137">
        <f t="shared" si="6"/>
        <v>0</v>
      </c>
      <c r="R31" s="122">
        <f t="shared" si="14"/>
        <v>65</v>
      </c>
      <c r="S31" s="102">
        <f t="shared" si="13"/>
        <v>1</v>
      </c>
      <c r="T31" s="102">
        <f t="shared" si="11"/>
        <v>0.4088050314465409</v>
      </c>
      <c r="U31" s="102">
        <f t="shared" si="12"/>
        <v>0.4088050314465409</v>
      </c>
      <c r="V31" s="129" t="s">
        <v>489</v>
      </c>
    </row>
    <row r="32" spans="1:22" ht="36" customHeight="1" x14ac:dyDescent="0.25">
      <c r="A32" s="197"/>
      <c r="B32" s="264"/>
      <c r="C32" s="54" t="s">
        <v>335</v>
      </c>
      <c r="D32" s="3" t="s">
        <v>336</v>
      </c>
      <c r="E32" s="66">
        <v>301</v>
      </c>
      <c r="F32" s="5" t="s">
        <v>287</v>
      </c>
      <c r="G32" s="113">
        <v>30</v>
      </c>
      <c r="H32" s="5" t="s">
        <v>57</v>
      </c>
      <c r="I32" s="6">
        <v>87213154</v>
      </c>
      <c r="J32" s="6">
        <v>84000000</v>
      </c>
      <c r="K32" s="107">
        <f t="shared" si="3"/>
        <v>3213154</v>
      </c>
      <c r="L32" s="135">
        <v>0</v>
      </c>
      <c r="M32" s="137">
        <f t="shared" si="4"/>
        <v>0</v>
      </c>
      <c r="N32" s="135">
        <v>0</v>
      </c>
      <c r="O32" s="137">
        <f t="shared" si="5"/>
        <v>0</v>
      </c>
      <c r="P32" s="135">
        <v>0</v>
      </c>
      <c r="Q32" s="137">
        <f t="shared" si="6"/>
        <v>0</v>
      </c>
      <c r="R32" s="122">
        <f t="shared" si="14"/>
        <v>0</v>
      </c>
      <c r="S32" s="102">
        <f t="shared" si="13"/>
        <v>0.96315746131598456</v>
      </c>
      <c r="T32" s="102">
        <f t="shared" si="11"/>
        <v>0</v>
      </c>
      <c r="U32" s="102">
        <f t="shared" si="12"/>
        <v>0</v>
      </c>
      <c r="V32" s="130" t="s">
        <v>490</v>
      </c>
    </row>
    <row r="33" spans="1:22" ht="34.5" customHeight="1" x14ac:dyDescent="0.25">
      <c r="A33" s="266"/>
      <c r="B33" s="67" t="s">
        <v>337</v>
      </c>
      <c r="C33" s="68" t="s">
        <v>338</v>
      </c>
      <c r="D33" s="51" t="s">
        <v>339</v>
      </c>
      <c r="E33" s="69">
        <v>301</v>
      </c>
      <c r="F33" s="15" t="s">
        <v>287</v>
      </c>
      <c r="G33" s="132"/>
      <c r="H33" s="15" t="s">
        <v>57</v>
      </c>
      <c r="I33" s="16">
        <v>50000000</v>
      </c>
      <c r="J33" s="16">
        <v>50000000</v>
      </c>
      <c r="K33" s="107">
        <f t="shared" si="3"/>
        <v>0</v>
      </c>
      <c r="L33" s="138"/>
      <c r="M33" s="137">
        <f t="shared" si="4"/>
        <v>0</v>
      </c>
      <c r="N33" s="138"/>
      <c r="O33" s="137">
        <f t="shared" si="5"/>
        <v>0</v>
      </c>
      <c r="P33" s="138"/>
      <c r="Q33" s="137">
        <f t="shared" si="6"/>
        <v>0</v>
      </c>
      <c r="R33" s="123"/>
      <c r="S33" s="102">
        <f t="shared" si="13"/>
        <v>1</v>
      </c>
      <c r="T33" s="102">
        <f t="shared" si="11"/>
        <v>0</v>
      </c>
      <c r="U33" s="102">
        <f t="shared" si="12"/>
        <v>0</v>
      </c>
      <c r="V33" s="8"/>
    </row>
    <row r="34" spans="1:22" s="21" customFormat="1" ht="21" customHeight="1" x14ac:dyDescent="0.25">
      <c r="A34" s="20"/>
      <c r="B34" s="191" t="s">
        <v>340</v>
      </c>
      <c r="C34" s="191"/>
      <c r="D34" s="191"/>
      <c r="E34" s="191"/>
      <c r="F34" s="191"/>
      <c r="G34" s="110"/>
      <c r="H34" s="70"/>
      <c r="I34" s="19">
        <f>SUM(I8:I33)</f>
        <v>3060839833</v>
      </c>
      <c r="J34" s="19">
        <f>SUM(J8:J33)</f>
        <v>2728079649</v>
      </c>
      <c r="K34" s="19">
        <f>SUM(K8:K33)</f>
        <v>332760184</v>
      </c>
      <c r="L34" s="20"/>
      <c r="M34" s="20"/>
      <c r="N34" s="20"/>
      <c r="O34" s="20"/>
      <c r="P34" s="20"/>
      <c r="Q34" s="20"/>
      <c r="R34" s="20"/>
      <c r="S34" s="102">
        <f t="shared" ref="S34" si="15">IFERROR((J34/I34),0)</f>
        <v>0.8912846793182726</v>
      </c>
      <c r="T34" s="102">
        <f t="shared" ref="T34" si="16">M34+O34+Q34</f>
        <v>0</v>
      </c>
      <c r="U34" s="102">
        <f t="shared" ref="U34" si="17">IFERROR((T34*S34),0)</f>
        <v>0</v>
      </c>
      <c r="V34" s="20"/>
    </row>
    <row r="35" spans="1:22" x14ac:dyDescent="0.25">
      <c r="I35" s="77" t="e">
        <f>#REF!-'S. BIENESTAR'!I34</f>
        <v>#REF!</v>
      </c>
      <c r="J35" s="77" t="e">
        <f>#REF!-'S. BIENESTAR'!J34</f>
        <v>#REF!</v>
      </c>
      <c r="K35" s="77" t="e">
        <f>#REF!-'S. BIENESTAR'!K34</f>
        <v>#REF!</v>
      </c>
    </row>
  </sheetData>
  <mergeCells count="100">
    <mergeCell ref="V10:V11"/>
    <mergeCell ref="I22:I24"/>
    <mergeCell ref="J22:J24"/>
    <mergeCell ref="K22:K24"/>
    <mergeCell ref="C27:C30"/>
    <mergeCell ref="E27:E30"/>
    <mergeCell ref="V25:V26"/>
    <mergeCell ref="I27:I30"/>
    <mergeCell ref="K27:K30"/>
    <mergeCell ref="J12:J13"/>
    <mergeCell ref="J14:J15"/>
    <mergeCell ref="J16:J19"/>
    <mergeCell ref="J20:J21"/>
    <mergeCell ref="J27:J30"/>
    <mergeCell ref="I12:I13"/>
    <mergeCell ref="K12:K13"/>
    <mergeCell ref="I14:I15"/>
    <mergeCell ref="K14:K15"/>
    <mergeCell ref="I16:I19"/>
    <mergeCell ref="K16:K19"/>
    <mergeCell ref="P4:Q4"/>
    <mergeCell ref="I7:K7"/>
    <mergeCell ref="R4:S4"/>
    <mergeCell ref="T4:U4"/>
    <mergeCell ref="A5:B5"/>
    <mergeCell ref="C5:E5"/>
    <mergeCell ref="F5:H5"/>
    <mergeCell ref="B4:C4"/>
    <mergeCell ref="E4:F4"/>
    <mergeCell ref="G4:H4"/>
    <mergeCell ref="I4:K4"/>
    <mergeCell ref="M4:O4"/>
    <mergeCell ref="V1:V3"/>
    <mergeCell ref="B2:I2"/>
    <mergeCell ref="M2:U2"/>
    <mergeCell ref="B3:I3"/>
    <mergeCell ref="M3:U3"/>
    <mergeCell ref="A1:A3"/>
    <mergeCell ref="B1:I1"/>
    <mergeCell ref="J1:K3"/>
    <mergeCell ref="L1:L3"/>
    <mergeCell ref="M1:U1"/>
    <mergeCell ref="V5:V7"/>
    <mergeCell ref="A6:A7"/>
    <mergeCell ref="B6:B7"/>
    <mergeCell ref="C6:C7"/>
    <mergeCell ref="D6:D7"/>
    <mergeCell ref="E6:E7"/>
    <mergeCell ref="F6:F7"/>
    <mergeCell ref="I5:I6"/>
    <mergeCell ref="J5:J6"/>
    <mergeCell ref="K5:K6"/>
    <mergeCell ref="L5:Q5"/>
    <mergeCell ref="R5:R7"/>
    <mergeCell ref="G6:G7"/>
    <mergeCell ref="H6:H7"/>
    <mergeCell ref="L6:M6"/>
    <mergeCell ref="P6:Q6"/>
    <mergeCell ref="S7:U7"/>
    <mergeCell ref="S5:S6"/>
    <mergeCell ref="T5:T6"/>
    <mergeCell ref="U5:U6"/>
    <mergeCell ref="N6:O6"/>
    <mergeCell ref="F12:F13"/>
    <mergeCell ref="B20:B21"/>
    <mergeCell ref="C20:C21"/>
    <mergeCell ref="D20:D21"/>
    <mergeCell ref="B25:B26"/>
    <mergeCell ref="E20:E21"/>
    <mergeCell ref="F16:F19"/>
    <mergeCell ref="F14:F15"/>
    <mergeCell ref="F22:F24"/>
    <mergeCell ref="A8:A33"/>
    <mergeCell ref="B8:B19"/>
    <mergeCell ref="C12:C13"/>
    <mergeCell ref="D12:D13"/>
    <mergeCell ref="E12:E13"/>
    <mergeCell ref="C16:C19"/>
    <mergeCell ref="D16:D19"/>
    <mergeCell ref="E16:E19"/>
    <mergeCell ref="C14:C15"/>
    <mergeCell ref="D14:D15"/>
    <mergeCell ref="E14:E15"/>
    <mergeCell ref="B22:B24"/>
    <mergeCell ref="C22:C24"/>
    <mergeCell ref="E22:E24"/>
    <mergeCell ref="I20:I21"/>
    <mergeCell ref="K20:K21"/>
    <mergeCell ref="B34:F34"/>
    <mergeCell ref="C25:C26"/>
    <mergeCell ref="E25:E26"/>
    <mergeCell ref="F25:F26"/>
    <mergeCell ref="B27:B32"/>
    <mergeCell ref="S25:S26"/>
    <mergeCell ref="S27:S30"/>
    <mergeCell ref="S12:S13"/>
    <mergeCell ref="S14:S15"/>
    <mergeCell ref="S16:S19"/>
    <mergeCell ref="S20:S21"/>
    <mergeCell ref="S22:S24"/>
  </mergeCells>
  <conditionalFormatting sqref="S20:U20 S22:U22 T21:U21 S25:U25 T23:U24 S27:U27 T26:U26 S31:U33 T28:U30">
    <cfRule type="cellIs" dxfId="39" priority="17" operator="greaterThan">
      <formula>24%</formula>
    </cfRule>
    <cfRule type="cellIs" dxfId="38" priority="18" operator="between">
      <formula>20%</formula>
      <formula>24%</formula>
    </cfRule>
    <cfRule type="cellIs" dxfId="37" priority="19" operator="between">
      <formula>9%</formula>
      <formula>19%</formula>
    </cfRule>
    <cfRule type="cellIs" dxfId="36" priority="20" operator="lessThan">
      <formula>9%</formula>
    </cfRule>
  </conditionalFormatting>
  <conditionalFormatting sqref="S34:U34">
    <cfRule type="cellIs" dxfId="35" priority="5" operator="greaterThan">
      <formula>24%</formula>
    </cfRule>
    <cfRule type="cellIs" dxfId="34" priority="6" operator="between">
      <formula>20%</formula>
      <formula>24%</formula>
    </cfRule>
    <cfRule type="cellIs" dxfId="33" priority="7" operator="between">
      <formula>9%</formula>
      <formula>19%</formula>
    </cfRule>
    <cfRule type="cellIs" dxfId="32" priority="8" operator="lessThan">
      <formula>9%</formula>
    </cfRule>
  </conditionalFormatting>
  <conditionalFormatting sqref="S8:U12 S14:U14 T13:U13 S16:U16 T15:U15 T17:U19">
    <cfRule type="cellIs" dxfId="31" priority="1" operator="greaterThan">
      <formula>50%</formula>
    </cfRule>
    <cfRule type="cellIs" dxfId="30" priority="2" operator="between">
      <formula>37%</formula>
      <formula>50%</formula>
    </cfRule>
    <cfRule type="cellIs" dxfId="29" priority="3" operator="between">
      <formula>16%</formula>
      <formula>37%</formula>
    </cfRule>
    <cfRule type="cellIs" dxfId="28" priority="4" operator="lessThan">
      <formula>16%</formula>
    </cfRule>
  </conditionalFormatting>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J40"/>
  <sheetViews>
    <sheetView showGridLines="0" topLeftCell="A4" zoomScale="90" zoomScaleNormal="90" zoomScalePageLayoutView="50" workbookViewId="0">
      <pane xSplit="3" ySplit="4" topLeftCell="AH8" activePane="bottomRight" state="frozen"/>
      <selection activeCell="A4" sqref="A4"/>
      <selection pane="topRight" activeCell="D4" sqref="D4"/>
      <selection pane="bottomLeft" activeCell="A8" sqref="A8"/>
      <selection pane="bottomRight" activeCell="AR39" sqref="AR39"/>
    </sheetView>
  </sheetViews>
  <sheetFormatPr baseColWidth="10" defaultRowHeight="15" x14ac:dyDescent="0.25"/>
  <cols>
    <col min="1" max="1" width="11" customWidth="1"/>
    <col min="2" max="2" width="23" customWidth="1"/>
    <col min="3" max="3" width="8.85546875" customWidth="1"/>
    <col min="4" max="4" width="51.42578125" customWidth="1"/>
    <col min="5" max="5" width="6.28515625" customWidth="1"/>
    <col min="6" max="7" width="14.28515625" customWidth="1"/>
    <col min="8" max="8" width="14.140625" customWidth="1"/>
    <col min="9" max="9" width="17.28515625" hidden="1" customWidth="1"/>
    <col min="10" max="10" width="16.28515625" hidden="1" customWidth="1"/>
    <col min="11" max="11" width="14.28515625" hidden="1" customWidth="1"/>
    <col min="12" max="20" width="11.42578125" hidden="1" customWidth="1"/>
    <col min="21" max="21" width="13.140625" hidden="1" customWidth="1"/>
    <col min="22" max="22" width="85.28515625" hidden="1" customWidth="1"/>
    <col min="36" max="36" width="85.140625" customWidth="1"/>
  </cols>
  <sheetData>
    <row r="1" spans="1:36" ht="15.75" x14ac:dyDescent="0.25">
      <c r="A1" s="205"/>
      <c r="B1" s="206" t="s">
        <v>369</v>
      </c>
      <c r="C1" s="206"/>
      <c r="D1" s="206"/>
      <c r="E1" s="206"/>
      <c r="F1" s="206"/>
      <c r="G1" s="206"/>
      <c r="H1" s="206"/>
      <c r="I1" s="206"/>
      <c r="J1" s="205"/>
      <c r="K1" s="205"/>
      <c r="L1" s="147"/>
      <c r="M1" s="147"/>
      <c r="N1" s="147"/>
      <c r="O1" s="147"/>
      <c r="P1" s="147"/>
      <c r="Q1" s="147"/>
      <c r="R1" s="147"/>
      <c r="S1" s="147"/>
      <c r="T1" s="147"/>
      <c r="U1" s="147"/>
      <c r="V1" s="205"/>
      <c r="W1" s="147"/>
      <c r="X1" s="147"/>
      <c r="Y1" s="147"/>
      <c r="Z1" s="205"/>
      <c r="AA1" s="211" t="str">
        <f>B1</f>
        <v>UNIVERSIDAD SURCOLOMBIANA</v>
      </c>
      <c r="AB1" s="211"/>
      <c r="AC1" s="211"/>
      <c r="AD1" s="211"/>
      <c r="AE1" s="211"/>
      <c r="AF1" s="211"/>
      <c r="AG1" s="211"/>
      <c r="AH1" s="211"/>
      <c r="AI1" s="211"/>
      <c r="AJ1" s="205"/>
    </row>
    <row r="2" spans="1:36" ht="15.75" x14ac:dyDescent="0.25">
      <c r="A2" s="205"/>
      <c r="B2" s="206" t="s">
        <v>370</v>
      </c>
      <c r="C2" s="206"/>
      <c r="D2" s="206"/>
      <c r="E2" s="206"/>
      <c r="F2" s="206"/>
      <c r="G2" s="206"/>
      <c r="H2" s="206"/>
      <c r="I2" s="206"/>
      <c r="J2" s="205"/>
      <c r="K2" s="205"/>
      <c r="L2" s="147"/>
      <c r="M2" s="147"/>
      <c r="N2" s="147"/>
      <c r="O2" s="147"/>
      <c r="P2" s="147"/>
      <c r="Q2" s="147"/>
      <c r="R2" s="147"/>
      <c r="S2" s="147"/>
      <c r="T2" s="147"/>
      <c r="U2" s="147"/>
      <c r="V2" s="205"/>
      <c r="W2" s="147"/>
      <c r="X2" s="147"/>
      <c r="Y2" s="147"/>
      <c r="Z2" s="205"/>
      <c r="AA2" s="211" t="str">
        <f>B2</f>
        <v>OFICINA DE PLANEACIÓN</v>
      </c>
      <c r="AB2" s="211"/>
      <c r="AC2" s="211"/>
      <c r="AD2" s="211"/>
      <c r="AE2" s="211"/>
      <c r="AF2" s="211"/>
      <c r="AG2" s="211"/>
      <c r="AH2" s="211"/>
      <c r="AI2" s="211"/>
      <c r="AJ2" s="205"/>
    </row>
    <row r="3" spans="1:36" ht="15.75" x14ac:dyDescent="0.25">
      <c r="A3" s="205"/>
      <c r="B3" s="207" t="s">
        <v>371</v>
      </c>
      <c r="C3" s="207"/>
      <c r="D3" s="207"/>
      <c r="E3" s="207"/>
      <c r="F3" s="207"/>
      <c r="G3" s="207"/>
      <c r="H3" s="207"/>
      <c r="I3" s="207"/>
      <c r="J3" s="205"/>
      <c r="K3" s="205"/>
      <c r="L3" s="147"/>
      <c r="M3" s="147"/>
      <c r="N3" s="147"/>
      <c r="O3" s="147"/>
      <c r="P3" s="147"/>
      <c r="Q3" s="147"/>
      <c r="R3" s="147"/>
      <c r="S3" s="147"/>
      <c r="T3" s="147"/>
      <c r="U3" s="147"/>
      <c r="V3" s="205"/>
      <c r="W3" s="147"/>
      <c r="X3" s="147"/>
      <c r="Y3" s="147"/>
      <c r="Z3" s="205"/>
      <c r="AA3" s="212" t="str">
        <f>B3</f>
        <v>SEGUIMIENTO AL PLAN DE DESARROLLO</v>
      </c>
      <c r="AB3" s="212"/>
      <c r="AC3" s="212"/>
      <c r="AD3" s="212"/>
      <c r="AE3" s="212"/>
      <c r="AF3" s="212"/>
      <c r="AG3" s="212"/>
      <c r="AH3" s="212"/>
      <c r="AI3" s="212"/>
      <c r="AJ3" s="205"/>
    </row>
    <row r="4" spans="1:36" ht="15.75" x14ac:dyDescent="0.25">
      <c r="A4" s="148" t="s">
        <v>372</v>
      </c>
      <c r="B4" s="210" t="s">
        <v>373</v>
      </c>
      <c r="C4" s="210"/>
      <c r="D4" s="148" t="s">
        <v>374</v>
      </c>
      <c r="E4" s="210">
        <v>1</v>
      </c>
      <c r="F4" s="210"/>
      <c r="G4" s="206" t="s">
        <v>375</v>
      </c>
      <c r="H4" s="206"/>
      <c r="I4" s="207">
        <v>2016</v>
      </c>
      <c r="J4" s="207"/>
      <c r="K4" s="207"/>
      <c r="L4" s="149"/>
      <c r="M4" s="149"/>
      <c r="N4" s="149"/>
      <c r="O4" s="149"/>
      <c r="P4" s="149"/>
      <c r="Q4" s="149"/>
      <c r="R4" s="149"/>
      <c r="S4" s="149"/>
      <c r="T4" s="149"/>
      <c r="U4" s="149"/>
      <c r="V4" s="149"/>
      <c r="W4" s="149"/>
      <c r="X4" s="149"/>
      <c r="Y4" s="149"/>
      <c r="Z4" s="83" t="s">
        <v>372</v>
      </c>
      <c r="AA4" s="210" t="str">
        <f>B4</f>
        <v>ES-PLA-FO-04</v>
      </c>
      <c r="AB4" s="210"/>
      <c r="AC4" s="210"/>
      <c r="AD4" s="206" t="str">
        <f>D4</f>
        <v>VERSION</v>
      </c>
      <c r="AE4" s="206"/>
      <c r="AF4" s="210">
        <f>E4</f>
        <v>1</v>
      </c>
      <c r="AG4" s="210"/>
      <c r="AH4" s="206" t="str">
        <f>G4</f>
        <v>VIGENCIA</v>
      </c>
      <c r="AI4" s="206"/>
      <c r="AJ4" s="149">
        <f>I4</f>
        <v>2016</v>
      </c>
    </row>
    <row r="5" spans="1:36" ht="15" customHeight="1" x14ac:dyDescent="0.25">
      <c r="A5" s="240" t="s">
        <v>376</v>
      </c>
      <c r="B5" s="241"/>
      <c r="C5" s="242" t="s">
        <v>377</v>
      </c>
      <c r="D5" s="243"/>
      <c r="E5" s="244"/>
      <c r="F5" s="245"/>
      <c r="G5" s="246"/>
      <c r="H5" s="247"/>
      <c r="I5" s="238" t="s">
        <v>0</v>
      </c>
      <c r="J5" s="209" t="s">
        <v>1</v>
      </c>
      <c r="K5" s="209" t="s">
        <v>2</v>
      </c>
      <c r="L5" s="217" t="s">
        <v>3</v>
      </c>
      <c r="M5" s="217"/>
      <c r="N5" s="217"/>
      <c r="O5" s="217"/>
      <c r="P5" s="217"/>
      <c r="Q5" s="217"/>
      <c r="R5" s="217" t="s">
        <v>4</v>
      </c>
      <c r="S5" s="248" t="s">
        <v>5</v>
      </c>
      <c r="T5" s="249" t="s">
        <v>6</v>
      </c>
      <c r="U5" s="248" t="s">
        <v>7</v>
      </c>
      <c r="V5" s="213" t="s">
        <v>8</v>
      </c>
      <c r="W5" s="238" t="s">
        <v>505</v>
      </c>
      <c r="X5" s="209" t="s">
        <v>1</v>
      </c>
      <c r="Y5" s="209" t="s">
        <v>2</v>
      </c>
      <c r="Z5" s="217" t="s">
        <v>3</v>
      </c>
      <c r="AA5" s="217"/>
      <c r="AB5" s="217"/>
      <c r="AC5" s="217"/>
      <c r="AD5" s="217"/>
      <c r="AE5" s="217"/>
      <c r="AF5" s="217" t="s">
        <v>4</v>
      </c>
      <c r="AG5" s="248" t="s">
        <v>5</v>
      </c>
      <c r="AH5" s="249" t="s">
        <v>6</v>
      </c>
      <c r="AI5" s="248" t="s">
        <v>7</v>
      </c>
      <c r="AJ5" s="213" t="s">
        <v>8</v>
      </c>
    </row>
    <row r="6" spans="1:36" ht="28.5" customHeight="1" x14ac:dyDescent="0.25">
      <c r="A6" s="208" t="s">
        <v>9</v>
      </c>
      <c r="B6" s="208" t="s">
        <v>10</v>
      </c>
      <c r="C6" s="234" t="s">
        <v>11</v>
      </c>
      <c r="D6" s="208" t="s">
        <v>12</v>
      </c>
      <c r="E6" s="236" t="s">
        <v>13</v>
      </c>
      <c r="F6" s="229" t="s">
        <v>14</v>
      </c>
      <c r="G6" s="229" t="s">
        <v>15</v>
      </c>
      <c r="H6" s="229" t="s">
        <v>16</v>
      </c>
      <c r="I6" s="239"/>
      <c r="J6" s="209"/>
      <c r="K6" s="209"/>
      <c r="L6" s="217" t="s">
        <v>506</v>
      </c>
      <c r="M6" s="217"/>
      <c r="N6" s="217" t="s">
        <v>507</v>
      </c>
      <c r="O6" s="217"/>
      <c r="P6" s="217" t="s">
        <v>508</v>
      </c>
      <c r="Q6" s="217"/>
      <c r="R6" s="217"/>
      <c r="S6" s="248"/>
      <c r="T6" s="249"/>
      <c r="U6" s="248"/>
      <c r="V6" s="213"/>
      <c r="W6" s="239"/>
      <c r="X6" s="209"/>
      <c r="Y6" s="209"/>
      <c r="Z6" s="217" t="s">
        <v>363</v>
      </c>
      <c r="AA6" s="217"/>
      <c r="AB6" s="217" t="s">
        <v>364</v>
      </c>
      <c r="AC6" s="217"/>
      <c r="AD6" s="217" t="s">
        <v>368</v>
      </c>
      <c r="AE6" s="217"/>
      <c r="AF6" s="217"/>
      <c r="AG6" s="248"/>
      <c r="AH6" s="249"/>
      <c r="AI6" s="248"/>
      <c r="AJ6" s="213"/>
    </row>
    <row r="7" spans="1:36" ht="23.25" customHeight="1" x14ac:dyDescent="0.25">
      <c r="A7" s="208"/>
      <c r="B7" s="208"/>
      <c r="C7" s="235"/>
      <c r="D7" s="208"/>
      <c r="E7" s="237"/>
      <c r="F7" s="230"/>
      <c r="G7" s="230"/>
      <c r="H7" s="230"/>
      <c r="I7" s="218" t="s">
        <v>17</v>
      </c>
      <c r="J7" s="219"/>
      <c r="K7" s="220"/>
      <c r="L7" s="150" t="s">
        <v>18</v>
      </c>
      <c r="M7" s="150" t="s">
        <v>19</v>
      </c>
      <c r="N7" s="150" t="s">
        <v>18</v>
      </c>
      <c r="O7" s="150" t="s">
        <v>19</v>
      </c>
      <c r="P7" s="150" t="s">
        <v>18</v>
      </c>
      <c r="Q7" s="150" t="s">
        <v>19</v>
      </c>
      <c r="R7" s="217"/>
      <c r="S7" s="203" t="s">
        <v>20</v>
      </c>
      <c r="T7" s="203"/>
      <c r="U7" s="203"/>
      <c r="V7" s="213"/>
      <c r="W7" s="218" t="s">
        <v>17</v>
      </c>
      <c r="X7" s="219"/>
      <c r="Y7" s="220"/>
      <c r="Z7" s="150" t="s">
        <v>18</v>
      </c>
      <c r="AA7" s="150" t="s">
        <v>19</v>
      </c>
      <c r="AB7" s="150" t="s">
        <v>18</v>
      </c>
      <c r="AC7" s="150" t="s">
        <v>19</v>
      </c>
      <c r="AD7" s="150" t="s">
        <v>18</v>
      </c>
      <c r="AE7" s="150" t="s">
        <v>19</v>
      </c>
      <c r="AF7" s="217"/>
      <c r="AG7" s="203" t="s">
        <v>20</v>
      </c>
      <c r="AH7" s="203"/>
      <c r="AI7" s="203"/>
      <c r="AJ7" s="213"/>
    </row>
    <row r="8" spans="1:36" ht="45" customHeight="1" x14ac:dyDescent="0.25">
      <c r="A8" s="204" t="s">
        <v>341</v>
      </c>
      <c r="B8" s="201" t="s">
        <v>509</v>
      </c>
      <c r="C8" s="144" t="str">
        <f>[1]SEGUIMIENTO!C125</f>
        <v>SA-PY 1.1</v>
      </c>
      <c r="D8" s="160" t="s">
        <v>510</v>
      </c>
      <c r="E8" s="71">
        <f>[1]SEGUIMIENTO!E125</f>
        <v>510</v>
      </c>
      <c r="F8" s="153" t="s">
        <v>511</v>
      </c>
      <c r="G8" s="161">
        <v>7.0000000000000007E-2</v>
      </c>
      <c r="H8" s="153" t="s">
        <v>512</v>
      </c>
      <c r="I8" s="156">
        <v>1500000</v>
      </c>
      <c r="J8" s="143">
        <v>0</v>
      </c>
      <c r="K8" s="104">
        <f>I8-J8</f>
        <v>1500000</v>
      </c>
      <c r="L8" s="104">
        <v>0</v>
      </c>
      <c r="M8" s="162">
        <f>IFERROR((L8/G8),0)</f>
        <v>0</v>
      </c>
      <c r="N8" s="104">
        <v>0</v>
      </c>
      <c r="O8" s="162">
        <f>IFERROR((N8/G8),0)</f>
        <v>0</v>
      </c>
      <c r="P8" s="104">
        <v>0</v>
      </c>
      <c r="Q8" s="162">
        <f>IFERROR((P8/G8),0)</f>
        <v>0</v>
      </c>
      <c r="R8" s="104">
        <f>L8+N8+P8</f>
        <v>0</v>
      </c>
      <c r="S8" s="154">
        <f>IFERROR((J8/I8),0)</f>
        <v>0</v>
      </c>
      <c r="T8" s="154">
        <f>L8+N8+P8</f>
        <v>0</v>
      </c>
      <c r="U8" s="154">
        <f>IFERROR((S8+T8)/2,0)</f>
        <v>0</v>
      </c>
      <c r="V8" s="28"/>
      <c r="W8" s="104">
        <v>1500000</v>
      </c>
      <c r="X8" s="104">
        <v>0</v>
      </c>
      <c r="Y8" s="104">
        <f>W8-X8</f>
        <v>1500000</v>
      </c>
      <c r="Z8" s="158">
        <v>0</v>
      </c>
      <c r="AA8" s="101">
        <f t="shared" ref="AA8:AA27" si="0">IFERROR((Z8/G8),0)</f>
        <v>0</v>
      </c>
      <c r="AB8" s="158">
        <v>0</v>
      </c>
      <c r="AC8" s="101">
        <f t="shared" ref="AC8:AC27" si="1">IFERROR((AB8/G8),0)</f>
        <v>0</v>
      </c>
      <c r="AD8" s="158">
        <v>0</v>
      </c>
      <c r="AE8" s="101">
        <f t="shared" ref="AE8:AE27" si="2">IFERROR((AD8/G8),0)</f>
        <v>0</v>
      </c>
      <c r="AF8" s="158">
        <f>Z8+AB8+AD8</f>
        <v>0</v>
      </c>
      <c r="AG8" s="159">
        <f>IFERROR((X8/W8),0)</f>
        <v>0</v>
      </c>
      <c r="AH8" s="159">
        <f>IFERROR((AF8/G8),0)</f>
        <v>0</v>
      </c>
      <c r="AI8" s="159">
        <f>(AG8+AH8)/2</f>
        <v>0</v>
      </c>
      <c r="AJ8" s="28"/>
    </row>
    <row r="9" spans="1:36" s="36" customFormat="1" ht="69" customHeight="1" x14ac:dyDescent="0.25">
      <c r="A9" s="204"/>
      <c r="B9" s="201"/>
      <c r="C9" s="144" t="str">
        <f>[1]SEGUIMIENTO!C126</f>
        <v>SA-PY1.2</v>
      </c>
      <c r="D9" s="163" t="str">
        <f>[1]SEGUIMIENTO!D126</f>
        <v>Realización de dos eventos para la socialización del Proyecto de actualización del Manual de Convivencia Estudiantíl. Proceso Acreditación.</v>
      </c>
      <c r="E9" s="71">
        <f>[1]SEGUIMIENTO!E126</f>
        <v>510</v>
      </c>
      <c r="F9" s="145" t="s">
        <v>343</v>
      </c>
      <c r="G9" s="145">
        <v>2</v>
      </c>
      <c r="H9" s="153" t="s">
        <v>513</v>
      </c>
      <c r="I9" s="156">
        <v>1000000</v>
      </c>
      <c r="J9" s="96">
        <v>0</v>
      </c>
      <c r="K9" s="104">
        <f t="shared" ref="K9:K27" si="3">I9-J9</f>
        <v>1000000</v>
      </c>
      <c r="L9" s="104">
        <v>0</v>
      </c>
      <c r="M9" s="162">
        <f t="shared" ref="M9:M27" si="4">IFERROR((L9/G9),0)</f>
        <v>0</v>
      </c>
      <c r="N9" s="104">
        <v>0</v>
      </c>
      <c r="O9" s="162">
        <f t="shared" ref="O9:O27" si="5">IFERROR((N9/G9),0)</f>
        <v>0</v>
      </c>
      <c r="P9" s="104">
        <v>0</v>
      </c>
      <c r="Q9" s="162">
        <f t="shared" ref="Q9:Q27" si="6">IFERROR((P9/G9),0)</f>
        <v>0</v>
      </c>
      <c r="R9" s="104">
        <f t="shared" ref="R9:R27" si="7">L9+N9+P9</f>
        <v>0</v>
      </c>
      <c r="S9" s="154">
        <f>IFERROR((J9/I9),0)</f>
        <v>0</v>
      </c>
      <c r="T9" s="154">
        <v>0.15</v>
      </c>
      <c r="U9" s="154">
        <f t="shared" ref="U9:U27" si="8">IFERROR((S9+T9)/2,0)</f>
        <v>7.4999999999999997E-2</v>
      </c>
      <c r="V9" s="37"/>
      <c r="W9" s="104">
        <v>1000000</v>
      </c>
      <c r="X9" s="104">
        <v>0</v>
      </c>
      <c r="Y9" s="104">
        <f t="shared" ref="Y9:Y27" si="9">W9-X9</f>
        <v>1000000</v>
      </c>
      <c r="Z9" s="57">
        <v>0</v>
      </c>
      <c r="AA9" s="101">
        <f t="shared" si="0"/>
        <v>0</v>
      </c>
      <c r="AB9" s="57">
        <v>0</v>
      </c>
      <c r="AC9" s="101">
        <f t="shared" si="1"/>
        <v>0</v>
      </c>
      <c r="AD9" s="57">
        <v>0</v>
      </c>
      <c r="AE9" s="101">
        <f t="shared" si="2"/>
        <v>0</v>
      </c>
      <c r="AF9" s="158">
        <f t="shared" ref="AF9:AF27" si="10">Z9+AB9+AD9</f>
        <v>0</v>
      </c>
      <c r="AG9" s="159">
        <f t="shared" ref="AG9:AG27" si="11">IFERROR((X9/W9),0)</f>
        <v>0</v>
      </c>
      <c r="AH9" s="159">
        <f t="shared" ref="AH9:AH27" si="12">IFERROR((AF9/G9),0)</f>
        <v>0</v>
      </c>
      <c r="AI9" s="159">
        <f t="shared" ref="AI9:AI27" si="13">(AG9+AH9)/2</f>
        <v>0</v>
      </c>
      <c r="AJ9" s="37"/>
    </row>
    <row r="10" spans="1:36" ht="42.75" x14ac:dyDescent="0.25">
      <c r="A10" s="204"/>
      <c r="B10" s="202"/>
      <c r="C10" s="144" t="str">
        <f>[1]SEGUIMIENTO!C127</f>
        <v>SA-PY1.3</v>
      </c>
      <c r="D10" s="163" t="str">
        <f>[1]SEGUIMIENTO!D127</f>
        <v>Realización de dos eventos para la socialización del Proyecto del Estatuto Docente. Proceso Acreditación.</v>
      </c>
      <c r="E10" s="71">
        <f>[1]SEGUIMIENTO!E127</f>
        <v>510</v>
      </c>
      <c r="F10" s="145" t="s">
        <v>344</v>
      </c>
      <c r="G10" s="145">
        <v>2</v>
      </c>
      <c r="H10" s="145" t="s">
        <v>513</v>
      </c>
      <c r="I10" s="156">
        <v>2000000</v>
      </c>
      <c r="J10" s="96">
        <v>0</v>
      </c>
      <c r="K10" s="104">
        <f t="shared" si="3"/>
        <v>2000000</v>
      </c>
      <c r="L10" s="104">
        <v>0</v>
      </c>
      <c r="M10" s="162">
        <f t="shared" si="4"/>
        <v>0</v>
      </c>
      <c r="N10" s="104">
        <v>0</v>
      </c>
      <c r="O10" s="162">
        <f t="shared" si="5"/>
        <v>0</v>
      </c>
      <c r="P10" s="104">
        <v>0</v>
      </c>
      <c r="Q10" s="162">
        <f t="shared" si="6"/>
        <v>0</v>
      </c>
      <c r="R10" s="104">
        <f t="shared" si="7"/>
        <v>0</v>
      </c>
      <c r="S10" s="154">
        <f>IFERROR((J10/I10),0)</f>
        <v>0</v>
      </c>
      <c r="T10" s="154">
        <f>L10+N10+P10</f>
        <v>0</v>
      </c>
      <c r="U10" s="154">
        <f t="shared" si="8"/>
        <v>0</v>
      </c>
      <c r="V10" s="8"/>
      <c r="W10" s="104">
        <v>2000000</v>
      </c>
      <c r="X10" s="104">
        <v>0</v>
      </c>
      <c r="Y10" s="104">
        <f t="shared" si="9"/>
        <v>2000000</v>
      </c>
      <c r="Z10" s="139">
        <v>0</v>
      </c>
      <c r="AA10" s="101">
        <f t="shared" si="0"/>
        <v>0</v>
      </c>
      <c r="AB10" s="139">
        <v>0</v>
      </c>
      <c r="AC10" s="101">
        <f t="shared" si="1"/>
        <v>0</v>
      </c>
      <c r="AD10" s="139">
        <v>0</v>
      </c>
      <c r="AE10" s="101">
        <f t="shared" si="2"/>
        <v>0</v>
      </c>
      <c r="AF10" s="158">
        <f t="shared" si="10"/>
        <v>0</v>
      </c>
      <c r="AG10" s="159">
        <f t="shared" si="11"/>
        <v>0</v>
      </c>
      <c r="AH10" s="159">
        <f t="shared" si="12"/>
        <v>0</v>
      </c>
      <c r="AI10" s="159">
        <f t="shared" si="13"/>
        <v>0</v>
      </c>
      <c r="AJ10" s="8"/>
    </row>
    <row r="11" spans="1:36" ht="30" customHeight="1" x14ac:dyDescent="0.25">
      <c r="A11" s="204"/>
      <c r="B11" s="200" t="s">
        <v>342</v>
      </c>
      <c r="C11" s="144" t="str">
        <f>[1]SEGUIMIENTO!C128</f>
        <v>SA-PY2a.1</v>
      </c>
      <c r="D11" s="163" t="str">
        <f>[1]SEGUIMIENTO!D128</f>
        <v>Construcción de infraestructura física en todas las Sedes.</v>
      </c>
      <c r="E11" s="144">
        <f>[1]SEGUIMIENTO!E128</f>
        <v>111</v>
      </c>
      <c r="F11" s="145" t="s">
        <v>344</v>
      </c>
      <c r="G11" s="164">
        <v>0.06</v>
      </c>
      <c r="H11" s="145" t="s">
        <v>514</v>
      </c>
      <c r="I11" s="6">
        <v>575338316</v>
      </c>
      <c r="J11" s="96">
        <v>0</v>
      </c>
      <c r="K11" s="104">
        <f>I11-J11</f>
        <v>575338316</v>
      </c>
      <c r="L11" s="104">
        <v>0</v>
      </c>
      <c r="M11" s="162">
        <f t="shared" si="4"/>
        <v>0</v>
      </c>
      <c r="N11" s="104">
        <v>0</v>
      </c>
      <c r="O11" s="162">
        <f t="shared" si="5"/>
        <v>0</v>
      </c>
      <c r="P11" s="104">
        <v>0</v>
      </c>
      <c r="Q11" s="162">
        <f t="shared" si="6"/>
        <v>0</v>
      </c>
      <c r="R11" s="104">
        <f t="shared" si="7"/>
        <v>0</v>
      </c>
      <c r="S11" s="154">
        <v>0.18490000000000001</v>
      </c>
      <c r="T11" s="154">
        <f>L11+N11+P11</f>
        <v>0</v>
      </c>
      <c r="U11" s="154">
        <f t="shared" si="8"/>
        <v>9.2450000000000004E-2</v>
      </c>
      <c r="V11" s="8"/>
      <c r="W11" s="104">
        <v>575338316</v>
      </c>
      <c r="X11" s="104">
        <v>0</v>
      </c>
      <c r="Y11" s="104">
        <f>W11-X11</f>
        <v>575338316</v>
      </c>
      <c r="Z11" s="139">
        <v>0</v>
      </c>
      <c r="AA11" s="101">
        <f t="shared" si="0"/>
        <v>0</v>
      </c>
      <c r="AB11" s="139">
        <v>0</v>
      </c>
      <c r="AC11" s="101">
        <f t="shared" si="1"/>
        <v>0</v>
      </c>
      <c r="AD11" s="139">
        <v>0</v>
      </c>
      <c r="AE11" s="101">
        <f t="shared" si="2"/>
        <v>0</v>
      </c>
      <c r="AF11" s="158">
        <f t="shared" si="10"/>
        <v>0</v>
      </c>
      <c r="AG11" s="159">
        <f t="shared" si="11"/>
        <v>0</v>
      </c>
      <c r="AH11" s="159">
        <f t="shared" si="12"/>
        <v>0</v>
      </c>
      <c r="AI11" s="159">
        <f t="shared" si="13"/>
        <v>0</v>
      </c>
      <c r="AJ11" s="8"/>
    </row>
    <row r="12" spans="1:36" ht="203.25" customHeight="1" x14ac:dyDescent="0.25">
      <c r="A12" s="204"/>
      <c r="B12" s="201"/>
      <c r="C12" s="144" t="str">
        <f>[1]SEGUIMIENTO!C129</f>
        <v>SA-PY2a.2</v>
      </c>
      <c r="D12" s="163" t="str">
        <f>[1]SEGUIMIENTO!D129</f>
        <v>Adecuaciones, mantenimientos y mejoras en infraestructura de todas las sedes.</v>
      </c>
      <c r="E12" s="144">
        <f>[1]SEGUIMIENTO!E129</f>
        <v>111</v>
      </c>
      <c r="F12" s="145" t="s">
        <v>344</v>
      </c>
      <c r="G12" s="145">
        <v>3300</v>
      </c>
      <c r="H12" s="145" t="s">
        <v>514</v>
      </c>
      <c r="I12" s="6">
        <v>1683063108</v>
      </c>
      <c r="J12" s="96">
        <v>193491810</v>
      </c>
      <c r="K12" s="104">
        <f t="shared" si="3"/>
        <v>1489571298</v>
      </c>
      <c r="L12" s="104">
        <v>325</v>
      </c>
      <c r="M12" s="162">
        <f>IFERROR((L12/G12),0)</f>
        <v>9.8484848484848481E-2</v>
      </c>
      <c r="N12" s="104">
        <v>127</v>
      </c>
      <c r="O12" s="162">
        <f t="shared" si="5"/>
        <v>3.8484848484848483E-2</v>
      </c>
      <c r="P12" s="104">
        <v>0</v>
      </c>
      <c r="Q12" s="162">
        <f t="shared" si="6"/>
        <v>0</v>
      </c>
      <c r="R12" s="104">
        <f t="shared" si="7"/>
        <v>452</v>
      </c>
      <c r="S12" s="154">
        <f>IFERROR((J12/I12),0)</f>
        <v>0.11496408487613288</v>
      </c>
      <c r="T12" s="154">
        <v>0.05</v>
      </c>
      <c r="U12" s="154">
        <f t="shared" si="8"/>
        <v>8.248204243806645E-2</v>
      </c>
      <c r="V12" s="60" t="s">
        <v>515</v>
      </c>
      <c r="W12" s="104">
        <v>1683063108</v>
      </c>
      <c r="X12" s="96">
        <f>404505583+J12</f>
        <v>597997393</v>
      </c>
      <c r="Y12" s="104">
        <f>W12-X12</f>
        <v>1085065715</v>
      </c>
      <c r="Z12" s="139">
        <v>100</v>
      </c>
      <c r="AA12" s="101">
        <f t="shared" si="0"/>
        <v>3.0303030303030304E-2</v>
      </c>
      <c r="AB12" s="139">
        <v>320</v>
      </c>
      <c r="AC12" s="101">
        <f t="shared" si="1"/>
        <v>9.696969696969697E-2</v>
      </c>
      <c r="AD12" s="139">
        <v>255</v>
      </c>
      <c r="AE12" s="101">
        <f t="shared" si="2"/>
        <v>7.7272727272727271E-2</v>
      </c>
      <c r="AF12" s="158">
        <f>Z12+AB12+AD12</f>
        <v>675</v>
      </c>
      <c r="AG12" s="159">
        <f t="shared" si="11"/>
        <v>0.35530301279706977</v>
      </c>
      <c r="AH12" s="159">
        <f>IFERROR((AF12/G12),0)</f>
        <v>0.20454545454545456</v>
      </c>
      <c r="AI12" s="159">
        <f t="shared" si="13"/>
        <v>0.27992423367126218</v>
      </c>
      <c r="AJ12" s="60" t="s">
        <v>516</v>
      </c>
    </row>
    <row r="13" spans="1:36" ht="30" customHeight="1" x14ac:dyDescent="0.25">
      <c r="A13" s="204"/>
      <c r="B13" s="201"/>
      <c r="C13" s="144" t="str">
        <f>[1]SEGUIMIENTO!C130</f>
        <v>SA-PY2a.3</v>
      </c>
      <c r="D13" s="163" t="str">
        <f>[1]SEGUIMIENTO!D130</f>
        <v>Avalúos, estudios y diseños de obras civiles varias.</v>
      </c>
      <c r="E13" s="144">
        <f>[1]SEGUIMIENTO!E130</f>
        <v>111</v>
      </c>
      <c r="F13" s="145" t="s">
        <v>346</v>
      </c>
      <c r="G13" s="165" t="s">
        <v>517</v>
      </c>
      <c r="H13" s="165" t="s">
        <v>517</v>
      </c>
      <c r="I13" s="166">
        <f>[1]SEGUIMIENTO!I130</f>
        <v>0</v>
      </c>
      <c r="J13" s="167"/>
      <c r="K13" s="168">
        <f t="shared" si="3"/>
        <v>0</v>
      </c>
      <c r="L13" s="168"/>
      <c r="M13" s="169">
        <f t="shared" si="4"/>
        <v>0</v>
      </c>
      <c r="N13" s="168"/>
      <c r="O13" s="169">
        <f t="shared" si="5"/>
        <v>0</v>
      </c>
      <c r="P13" s="168"/>
      <c r="Q13" s="169">
        <f t="shared" si="6"/>
        <v>0</v>
      </c>
      <c r="R13" s="168">
        <f t="shared" si="7"/>
        <v>0</v>
      </c>
      <c r="S13" s="154" t="s">
        <v>517</v>
      </c>
      <c r="T13" s="154" t="s">
        <v>517</v>
      </c>
      <c r="U13" s="154" t="s">
        <v>517</v>
      </c>
      <c r="V13" s="33"/>
      <c r="W13" s="168">
        <v>0</v>
      </c>
      <c r="X13" s="166"/>
      <c r="Y13" s="168">
        <f t="shared" si="9"/>
        <v>0</v>
      </c>
      <c r="Z13" s="170"/>
      <c r="AA13" s="171">
        <f t="shared" si="0"/>
        <v>0</v>
      </c>
      <c r="AB13" s="170"/>
      <c r="AC13" s="171">
        <f t="shared" si="1"/>
        <v>0</v>
      </c>
      <c r="AD13" s="170"/>
      <c r="AE13" s="171">
        <f t="shared" si="2"/>
        <v>0</v>
      </c>
      <c r="AF13" s="172">
        <f t="shared" si="10"/>
        <v>0</v>
      </c>
      <c r="AG13" s="159" t="s">
        <v>517</v>
      </c>
      <c r="AH13" s="159" t="s">
        <v>517</v>
      </c>
      <c r="AI13" s="159" t="s">
        <v>517</v>
      </c>
      <c r="AJ13" s="33"/>
    </row>
    <row r="14" spans="1:36" ht="79.5" customHeight="1" x14ac:dyDescent="0.25">
      <c r="A14" s="204"/>
      <c r="B14" s="200" t="s">
        <v>345</v>
      </c>
      <c r="C14" s="144" t="str">
        <f>[1]SEGUIMIENTO!C131</f>
        <v>SA-PY2b.1</v>
      </c>
      <c r="D14" s="163" t="str">
        <f>[1]SEGUIMIENTO!D131</f>
        <v>Dotación de equipos, accesorios, reactivos e insumos para  laboratorios de todas las Sedes.</v>
      </c>
      <c r="E14" s="144">
        <f>[1]SEGUIMIENTO!E131</f>
        <v>211</v>
      </c>
      <c r="F14" s="145" t="s">
        <v>348</v>
      </c>
      <c r="G14" s="145">
        <v>1625</v>
      </c>
      <c r="H14" s="152" t="s">
        <v>347</v>
      </c>
      <c r="I14" s="6">
        <v>1625954405</v>
      </c>
      <c r="J14" s="6">
        <v>635656579</v>
      </c>
      <c r="K14" s="104">
        <f>I14-J14</f>
        <v>990297826</v>
      </c>
      <c r="L14" s="104">
        <v>0</v>
      </c>
      <c r="M14" s="162">
        <f t="shared" si="4"/>
        <v>0</v>
      </c>
      <c r="N14" s="104">
        <v>562248216</v>
      </c>
      <c r="O14" s="173">
        <f>IFERROR((N14/G14),0)</f>
        <v>345998.90215384617</v>
      </c>
      <c r="P14" s="104">
        <v>73408363</v>
      </c>
      <c r="Q14" s="162">
        <f t="shared" si="6"/>
        <v>45174.377230769234</v>
      </c>
      <c r="R14" s="104">
        <f t="shared" si="7"/>
        <v>635656579</v>
      </c>
      <c r="S14" s="154">
        <v>5.0599999999999999E-2</v>
      </c>
      <c r="T14" s="174">
        <f>L14+N14+P14</f>
        <v>635656579</v>
      </c>
      <c r="U14" s="174">
        <f>IFERROR((S14+T14)/2,0)</f>
        <v>317828289.52530003</v>
      </c>
      <c r="V14" s="157" t="s">
        <v>518</v>
      </c>
      <c r="W14" s="104">
        <v>1625954405</v>
      </c>
      <c r="X14" s="104">
        <f>7736670+J14</f>
        <v>643393249</v>
      </c>
      <c r="Y14" s="104">
        <f t="shared" si="9"/>
        <v>982561156</v>
      </c>
      <c r="Z14" s="139">
        <v>0</v>
      </c>
      <c r="AA14" s="101">
        <f t="shared" si="0"/>
        <v>0</v>
      </c>
      <c r="AB14" s="139">
        <v>7736670</v>
      </c>
      <c r="AC14" s="175">
        <f t="shared" si="1"/>
        <v>4761.0276923076926</v>
      </c>
      <c r="AD14" s="139">
        <v>0</v>
      </c>
      <c r="AE14" s="101">
        <f t="shared" si="2"/>
        <v>0</v>
      </c>
      <c r="AF14" s="158">
        <f t="shared" si="10"/>
        <v>7736670</v>
      </c>
      <c r="AG14" s="159">
        <f t="shared" si="11"/>
        <v>0.39570190100133834</v>
      </c>
      <c r="AH14" s="159">
        <f t="shared" si="12"/>
        <v>4761.0276923076926</v>
      </c>
      <c r="AI14" s="159">
        <f t="shared" si="13"/>
        <v>2380.711697104347</v>
      </c>
      <c r="AJ14" s="157" t="s">
        <v>519</v>
      </c>
    </row>
    <row r="15" spans="1:36" s="36" customFormat="1" ht="90.75" customHeight="1" x14ac:dyDescent="0.25">
      <c r="A15" s="204"/>
      <c r="B15" s="201"/>
      <c r="C15" s="144" t="str">
        <f>[1]SEGUIMIENTO!C132</f>
        <v>SA-PY2b.2</v>
      </c>
      <c r="D15" s="163" t="str">
        <f>[1]SEGUIMIENTO!D132</f>
        <v>Dotación de muebles y equipos de oficinas para todas las Sedes.</v>
      </c>
      <c r="E15" s="144">
        <f>[1]SEGUIMIENTO!E132</f>
        <v>211</v>
      </c>
      <c r="F15" s="145" t="s">
        <v>349</v>
      </c>
      <c r="G15" s="145">
        <v>721</v>
      </c>
      <c r="H15" s="145" t="s">
        <v>347</v>
      </c>
      <c r="I15" s="6">
        <v>721004004</v>
      </c>
      <c r="J15" s="6">
        <v>4400000</v>
      </c>
      <c r="K15" s="104">
        <f t="shared" si="3"/>
        <v>716604004</v>
      </c>
      <c r="L15" s="104">
        <v>4400000</v>
      </c>
      <c r="M15" s="162">
        <f t="shared" si="4"/>
        <v>6102.6352288488215</v>
      </c>
      <c r="N15" s="104">
        <v>0</v>
      </c>
      <c r="O15" s="162">
        <f t="shared" si="5"/>
        <v>0</v>
      </c>
      <c r="P15" s="104">
        <v>0</v>
      </c>
      <c r="Q15" s="162">
        <f t="shared" si="6"/>
        <v>0</v>
      </c>
      <c r="R15" s="104">
        <f t="shared" si="7"/>
        <v>4400000</v>
      </c>
      <c r="S15" s="154">
        <f>IFERROR((J15/I15),0)</f>
        <v>6.1026013386743967E-3</v>
      </c>
      <c r="T15" s="154">
        <f>L15+N15+P15</f>
        <v>4400000</v>
      </c>
      <c r="U15" s="154">
        <f t="shared" si="8"/>
        <v>2200000.0030513005</v>
      </c>
      <c r="V15" s="176" t="s">
        <v>520</v>
      </c>
      <c r="W15" s="104">
        <v>721004004</v>
      </c>
      <c r="X15" s="96">
        <f>353502684+J15</f>
        <v>357902684</v>
      </c>
      <c r="Y15" s="104">
        <f t="shared" si="9"/>
        <v>363101320</v>
      </c>
      <c r="Z15" s="57">
        <v>277897368</v>
      </c>
      <c r="AA15" s="175">
        <f t="shared" si="0"/>
        <v>385433.24271844659</v>
      </c>
      <c r="AB15" s="57">
        <v>8835298</v>
      </c>
      <c r="AC15" s="175">
        <f t="shared" si="1"/>
        <v>12254.227461858531</v>
      </c>
      <c r="AD15" s="57">
        <v>66770018</v>
      </c>
      <c r="AE15" s="175">
        <f t="shared" si="2"/>
        <v>92607.514563106801</v>
      </c>
      <c r="AF15" s="158">
        <f t="shared" si="10"/>
        <v>353502684</v>
      </c>
      <c r="AG15" s="159">
        <f t="shared" si="11"/>
        <v>0.4963948632939908</v>
      </c>
      <c r="AH15" s="159">
        <f>IFERROR((AF15/G15),0)</f>
        <v>490294.98474341194</v>
      </c>
      <c r="AI15" s="159">
        <f t="shared" si="13"/>
        <v>245147.74056913762</v>
      </c>
      <c r="AJ15" s="177" t="s">
        <v>521</v>
      </c>
    </row>
    <row r="16" spans="1:36" ht="132" customHeight="1" x14ac:dyDescent="0.25">
      <c r="A16" s="204"/>
      <c r="B16" s="201"/>
      <c r="C16" s="144" t="str">
        <f>[1]SEGUIMIENTO!C133</f>
        <v>SA-PY2b.3</v>
      </c>
      <c r="D16" s="163" t="str">
        <f>[1]SEGUIMIENTO!D133</f>
        <v>Adquisición bibliografía.</v>
      </c>
      <c r="E16" s="144">
        <f>[1]SEGUIMIENTO!E133</f>
        <v>211</v>
      </c>
      <c r="F16" s="145" t="s">
        <v>350</v>
      </c>
      <c r="G16" s="145">
        <v>322</v>
      </c>
      <c r="H16" s="145" t="s">
        <v>347</v>
      </c>
      <c r="I16" s="6">
        <v>322536487</v>
      </c>
      <c r="J16" s="96">
        <v>0</v>
      </c>
      <c r="K16" s="104">
        <f t="shared" si="3"/>
        <v>322536487</v>
      </c>
      <c r="L16" s="104">
        <v>0</v>
      </c>
      <c r="M16" s="162">
        <f t="shared" si="4"/>
        <v>0</v>
      </c>
      <c r="N16" s="104">
        <v>0</v>
      </c>
      <c r="O16" s="162">
        <f t="shared" si="5"/>
        <v>0</v>
      </c>
      <c r="P16" s="104">
        <v>0</v>
      </c>
      <c r="Q16" s="162">
        <f t="shared" si="6"/>
        <v>0</v>
      </c>
      <c r="R16" s="104">
        <f t="shared" si="7"/>
        <v>0</v>
      </c>
      <c r="S16" s="154">
        <v>0</v>
      </c>
      <c r="T16" s="154">
        <f>L16+N16+P16</f>
        <v>0</v>
      </c>
      <c r="U16" s="154">
        <f t="shared" si="8"/>
        <v>0</v>
      </c>
      <c r="V16" s="33"/>
      <c r="W16" s="104">
        <v>322536487</v>
      </c>
      <c r="X16" s="96">
        <v>21553929</v>
      </c>
      <c r="Y16" s="104">
        <f t="shared" si="9"/>
        <v>300982558</v>
      </c>
      <c r="Z16" s="139">
        <v>9883429</v>
      </c>
      <c r="AA16" s="175">
        <f>IFERROR((Z16/G16),0)</f>
        <v>30693.878881987577</v>
      </c>
      <c r="AB16" s="139">
        <v>11416500</v>
      </c>
      <c r="AC16" s="175">
        <f t="shared" si="1"/>
        <v>35454.968944099382</v>
      </c>
      <c r="AD16" s="139">
        <v>254000</v>
      </c>
      <c r="AE16" s="101">
        <f t="shared" si="2"/>
        <v>788.81987577639757</v>
      </c>
      <c r="AF16" s="158">
        <f t="shared" si="10"/>
        <v>21553929</v>
      </c>
      <c r="AG16" s="159">
        <f t="shared" si="11"/>
        <v>6.6826327776057168E-2</v>
      </c>
      <c r="AH16" s="159">
        <f t="shared" si="12"/>
        <v>66937.667701863349</v>
      </c>
      <c r="AI16" s="159">
        <f t="shared" si="13"/>
        <v>33468.867264095563</v>
      </c>
      <c r="AJ16" s="9" t="s">
        <v>522</v>
      </c>
    </row>
    <row r="17" spans="1:36" ht="36" customHeight="1" x14ac:dyDescent="0.25">
      <c r="A17" s="204"/>
      <c r="B17" s="201"/>
      <c r="C17" s="144" t="str">
        <f>[1]SEGUIMIENTO!C134</f>
        <v>SA-PY2b.4</v>
      </c>
      <c r="D17" s="163" t="str">
        <f>[1]SEGUIMIENTO!D134</f>
        <v xml:space="preserve"> Mantenimiento de Equipos de Laboratorio,  Muebles, accesorios y equipos de Oficina de todas las sedes.</v>
      </c>
      <c r="E17" s="144">
        <f>[1]SEGUIMIENTO!E134</f>
        <v>211</v>
      </c>
      <c r="F17" s="145" t="s">
        <v>351</v>
      </c>
      <c r="G17" s="145">
        <v>235</v>
      </c>
      <c r="H17" s="145" t="s">
        <v>347</v>
      </c>
      <c r="I17" s="6">
        <v>235038727</v>
      </c>
      <c r="J17" s="6">
        <v>9735530</v>
      </c>
      <c r="K17" s="104">
        <f>I17-J17</f>
        <v>225303197</v>
      </c>
      <c r="L17" s="104">
        <v>280000</v>
      </c>
      <c r="M17" s="162">
        <f t="shared" si="4"/>
        <v>1191.4893617021276</v>
      </c>
      <c r="N17" s="104">
        <v>9455530</v>
      </c>
      <c r="O17" s="162">
        <f t="shared" si="5"/>
        <v>40236.297872340423</v>
      </c>
      <c r="P17" s="104">
        <v>0</v>
      </c>
      <c r="Q17" s="162">
        <f t="shared" si="6"/>
        <v>0</v>
      </c>
      <c r="R17" s="104">
        <f t="shared" si="7"/>
        <v>9735530</v>
      </c>
      <c r="S17" s="154">
        <v>4.0800000000000003E-2</v>
      </c>
      <c r="T17" s="154">
        <f>L17+N17+P17</f>
        <v>9735530</v>
      </c>
      <c r="U17" s="154">
        <f t="shared" si="8"/>
        <v>4867765.0203999998</v>
      </c>
      <c r="V17" s="9" t="s">
        <v>523</v>
      </c>
      <c r="W17" s="104">
        <v>239038727</v>
      </c>
      <c r="X17" s="96">
        <f>43802587+J17</f>
        <v>53538117</v>
      </c>
      <c r="Y17" s="104">
        <f t="shared" si="9"/>
        <v>185500610</v>
      </c>
      <c r="Z17" s="139">
        <v>0</v>
      </c>
      <c r="AA17" s="101">
        <f t="shared" si="0"/>
        <v>0</v>
      </c>
      <c r="AB17" s="139">
        <v>40000000</v>
      </c>
      <c r="AC17" s="175">
        <f t="shared" si="1"/>
        <v>170212.7659574468</v>
      </c>
      <c r="AD17" s="139">
        <v>3802587</v>
      </c>
      <c r="AE17" s="175">
        <f t="shared" si="2"/>
        <v>16181.221276595745</v>
      </c>
      <c r="AF17" s="158">
        <f t="shared" si="10"/>
        <v>43802587</v>
      </c>
      <c r="AG17" s="159">
        <f t="shared" si="11"/>
        <v>0.22397256575082078</v>
      </c>
      <c r="AH17" s="159">
        <f t="shared" si="12"/>
        <v>186393.98723404255</v>
      </c>
      <c r="AI17" s="159">
        <f t="shared" si="13"/>
        <v>93197.105603304153</v>
      </c>
      <c r="AJ17" s="33" t="s">
        <v>524</v>
      </c>
    </row>
    <row r="18" spans="1:36" ht="44.25" customHeight="1" x14ac:dyDescent="0.25">
      <c r="A18" s="204"/>
      <c r="B18" s="201"/>
      <c r="C18" s="144" t="str">
        <f>[1]SEGUIMIENTO!C135</f>
        <v>SA-PY2b.5</v>
      </c>
      <c r="D18" s="163" t="str">
        <f>[1]SEGUIMIENTO!D135</f>
        <v>Dotación de elementos de aseo y cafetería.</v>
      </c>
      <c r="E18" s="144">
        <f>[1]SEGUIMIENTO!E135</f>
        <v>211</v>
      </c>
      <c r="F18" s="145" t="s">
        <v>352</v>
      </c>
      <c r="G18" s="145">
        <v>100</v>
      </c>
      <c r="H18" s="145" t="s">
        <v>525</v>
      </c>
      <c r="I18" s="6">
        <v>8765084</v>
      </c>
      <c r="J18" s="6">
        <v>2000000</v>
      </c>
      <c r="K18" s="104">
        <f t="shared" si="3"/>
        <v>6765084</v>
      </c>
      <c r="L18" s="104">
        <v>24</v>
      </c>
      <c r="M18" s="162">
        <f t="shared" si="4"/>
        <v>0.24</v>
      </c>
      <c r="N18" s="104">
        <v>0</v>
      </c>
      <c r="O18" s="162">
        <f t="shared" si="5"/>
        <v>0</v>
      </c>
      <c r="P18" s="104">
        <v>0</v>
      </c>
      <c r="Q18" s="162">
        <f t="shared" si="6"/>
        <v>0</v>
      </c>
      <c r="R18" s="104">
        <f t="shared" si="7"/>
        <v>24</v>
      </c>
      <c r="S18" s="154">
        <v>0.34100000000000003</v>
      </c>
      <c r="T18" s="154">
        <v>0.3</v>
      </c>
      <c r="U18" s="154">
        <f t="shared" si="8"/>
        <v>0.32050000000000001</v>
      </c>
      <c r="V18" s="33" t="s">
        <v>526</v>
      </c>
      <c r="W18" s="104">
        <v>8765084</v>
      </c>
      <c r="X18" s="96">
        <f>4399249+J18</f>
        <v>6399249</v>
      </c>
      <c r="Y18" s="104">
        <f t="shared" si="9"/>
        <v>2365835</v>
      </c>
      <c r="Z18" s="139">
        <v>0</v>
      </c>
      <c r="AA18" s="101">
        <f t="shared" si="0"/>
        <v>0</v>
      </c>
      <c r="AB18" s="139">
        <v>0</v>
      </c>
      <c r="AC18" s="101">
        <f t="shared" si="1"/>
        <v>0</v>
      </c>
      <c r="AD18" s="139">
        <v>4399249</v>
      </c>
      <c r="AE18" s="101">
        <f t="shared" si="2"/>
        <v>43992.49</v>
      </c>
      <c r="AF18" s="158">
        <f t="shared" si="10"/>
        <v>4399249</v>
      </c>
      <c r="AG18" s="159">
        <f t="shared" si="11"/>
        <v>0.7300841612014215</v>
      </c>
      <c r="AH18" s="159">
        <f t="shared" si="12"/>
        <v>43992.49</v>
      </c>
      <c r="AI18" s="159">
        <f t="shared" si="13"/>
        <v>21996.6100420806</v>
      </c>
      <c r="AJ18" s="33" t="s">
        <v>527</v>
      </c>
    </row>
    <row r="19" spans="1:36" ht="31.5" customHeight="1" x14ac:dyDescent="0.25">
      <c r="A19" s="204"/>
      <c r="B19" s="201"/>
      <c r="C19" s="144" t="str">
        <f>[1]SEGUIMIENTO!C136</f>
        <v>SA-PY2b.6</v>
      </c>
      <c r="D19" s="163" t="str">
        <f>[1]SEGUIMIENTO!D136</f>
        <v>Dotación, renovación de Software y licencias.</v>
      </c>
      <c r="E19" s="144">
        <f>[1]SEGUIMIENTO!E136</f>
        <v>211</v>
      </c>
      <c r="F19" s="145" t="s">
        <v>353</v>
      </c>
      <c r="G19" s="145">
        <v>360</v>
      </c>
      <c r="H19" s="145" t="s">
        <v>347</v>
      </c>
      <c r="I19" s="6">
        <v>360351833</v>
      </c>
      <c r="J19" s="6">
        <v>27015261</v>
      </c>
      <c r="K19" s="104">
        <f t="shared" si="3"/>
        <v>333336572</v>
      </c>
      <c r="L19" s="104">
        <v>0</v>
      </c>
      <c r="M19" s="162">
        <f t="shared" si="4"/>
        <v>0</v>
      </c>
      <c r="N19" s="104">
        <v>0</v>
      </c>
      <c r="O19" s="162">
        <f t="shared" si="5"/>
        <v>0</v>
      </c>
      <c r="P19" s="104">
        <v>27015261</v>
      </c>
      <c r="Q19" s="162">
        <f t="shared" si="6"/>
        <v>75042.391666666663</v>
      </c>
      <c r="R19" s="104">
        <f t="shared" si="7"/>
        <v>27015261</v>
      </c>
      <c r="S19" s="154">
        <v>0.06</v>
      </c>
      <c r="T19" s="154">
        <v>0.1</v>
      </c>
      <c r="U19" s="154">
        <f t="shared" si="8"/>
        <v>0.08</v>
      </c>
      <c r="V19" s="33" t="s">
        <v>528</v>
      </c>
      <c r="W19" s="104">
        <v>360351833</v>
      </c>
      <c r="X19" s="96">
        <f>216283255+J19</f>
        <v>243298516</v>
      </c>
      <c r="Y19" s="104">
        <f t="shared" si="9"/>
        <v>117053317</v>
      </c>
      <c r="Z19" s="139">
        <v>207213075</v>
      </c>
      <c r="AA19" s="175">
        <f t="shared" si="0"/>
        <v>575591.875</v>
      </c>
      <c r="AB19" s="139">
        <v>9070180</v>
      </c>
      <c r="AC19" s="101">
        <f t="shared" si="1"/>
        <v>25194.944444444445</v>
      </c>
      <c r="AD19" s="139">
        <v>0</v>
      </c>
      <c r="AE19" s="101">
        <f t="shared" si="2"/>
        <v>0</v>
      </c>
      <c r="AF19" s="158">
        <f t="shared" si="10"/>
        <v>216283255</v>
      </c>
      <c r="AG19" s="159">
        <f t="shared" si="11"/>
        <v>0.67516935871948236</v>
      </c>
      <c r="AH19" s="159">
        <f t="shared" si="12"/>
        <v>600786.8194444445</v>
      </c>
      <c r="AI19" s="159">
        <f t="shared" si="13"/>
        <v>300393.74730690161</v>
      </c>
      <c r="AJ19" s="9" t="s">
        <v>529</v>
      </c>
    </row>
    <row r="20" spans="1:36" s="36" customFormat="1" ht="50.25" customHeight="1" x14ac:dyDescent="0.25">
      <c r="A20" s="146"/>
      <c r="B20" s="202"/>
      <c r="C20" s="144" t="str">
        <f>[1]SEGUIMIENTO!C137</f>
        <v>SA-PY2b.7</v>
      </c>
      <c r="D20" s="163" t="str">
        <f>[1]SEGUIMIENTO!D137</f>
        <v>Contratación personal para mantenimiento CTIC.</v>
      </c>
      <c r="E20" s="144">
        <f>[1]SEGUIMIENTO!E137</f>
        <v>211</v>
      </c>
      <c r="F20" s="145" t="s">
        <v>344</v>
      </c>
      <c r="G20" s="145">
        <v>359</v>
      </c>
      <c r="H20" s="145" t="s">
        <v>347</v>
      </c>
      <c r="I20" s="6">
        <v>359648167</v>
      </c>
      <c r="J20" s="6">
        <v>147995447</v>
      </c>
      <c r="K20" s="104">
        <f t="shared" si="3"/>
        <v>211652720</v>
      </c>
      <c r="L20" s="104">
        <v>147995447</v>
      </c>
      <c r="M20" s="162">
        <f t="shared" si="4"/>
        <v>412243.58495821728</v>
      </c>
      <c r="N20" s="104">
        <v>0</v>
      </c>
      <c r="O20" s="162">
        <f t="shared" si="5"/>
        <v>0</v>
      </c>
      <c r="P20" s="104">
        <v>0</v>
      </c>
      <c r="Q20" s="162">
        <f t="shared" si="6"/>
        <v>0</v>
      </c>
      <c r="R20" s="104">
        <f t="shared" si="7"/>
        <v>147995447</v>
      </c>
      <c r="S20" s="154">
        <v>0.5585</v>
      </c>
      <c r="T20" s="154">
        <v>0.5</v>
      </c>
      <c r="U20" s="154">
        <f t="shared" si="8"/>
        <v>0.52925</v>
      </c>
      <c r="V20" s="33" t="s">
        <v>530</v>
      </c>
      <c r="W20" s="104">
        <v>359648167</v>
      </c>
      <c r="X20" s="96">
        <f>110602562+J20</f>
        <v>258598009</v>
      </c>
      <c r="Y20" s="104">
        <f t="shared" si="9"/>
        <v>101050158</v>
      </c>
      <c r="Z20" s="139">
        <v>0</v>
      </c>
      <c r="AA20" s="101">
        <f t="shared" si="0"/>
        <v>0</v>
      </c>
      <c r="AB20" s="139">
        <v>0</v>
      </c>
      <c r="AC20" s="101">
        <f t="shared" si="1"/>
        <v>0</v>
      </c>
      <c r="AD20" s="139">
        <v>110602562</v>
      </c>
      <c r="AE20" s="175">
        <f t="shared" si="2"/>
        <v>308085.13091922004</v>
      </c>
      <c r="AF20" s="158">
        <f t="shared" si="10"/>
        <v>110602562</v>
      </c>
      <c r="AG20" s="159">
        <f t="shared" si="11"/>
        <v>0.71903052129277223</v>
      </c>
      <c r="AH20" s="159">
        <f t="shared" si="12"/>
        <v>308085.13091922004</v>
      </c>
      <c r="AI20" s="159">
        <f t="shared" si="13"/>
        <v>154042.92497487066</v>
      </c>
      <c r="AJ20" s="33" t="s">
        <v>530</v>
      </c>
    </row>
    <row r="21" spans="1:36" ht="36.75" customHeight="1" x14ac:dyDescent="0.25">
      <c r="A21" s="146"/>
      <c r="B21" s="3" t="s">
        <v>354</v>
      </c>
      <c r="C21" s="30" t="str">
        <f>[1]SEGUIMIENTO!C138</f>
        <v>SA-PY2c.1</v>
      </c>
      <c r="D21" s="163" t="str">
        <f>[1]SEGUIMIENTO!D138</f>
        <v xml:space="preserve">Implementación  plataforma LCMS en la Usco para aumentar la tasa de cobertura bruta en la educación superior en el Departamento del Huila”, </v>
      </c>
      <c r="E21" s="30" t="str">
        <f>[1]SEGUIMIENTO!E138</f>
        <v>520-2</v>
      </c>
      <c r="F21" s="145" t="s">
        <v>344</v>
      </c>
      <c r="G21" s="145">
        <v>100</v>
      </c>
      <c r="H21" s="145" t="s">
        <v>531</v>
      </c>
      <c r="I21" s="6">
        <v>757304129</v>
      </c>
      <c r="J21" s="6">
        <v>207998915</v>
      </c>
      <c r="K21" s="104">
        <f>I21-J21</f>
        <v>549305214</v>
      </c>
      <c r="L21" s="104">
        <v>35</v>
      </c>
      <c r="M21" s="162">
        <f t="shared" si="4"/>
        <v>0.35</v>
      </c>
      <c r="N21" s="104">
        <v>0</v>
      </c>
      <c r="O21" s="162">
        <f t="shared" si="5"/>
        <v>0</v>
      </c>
      <c r="P21" s="104">
        <v>0</v>
      </c>
      <c r="Q21" s="162">
        <f t="shared" si="6"/>
        <v>0</v>
      </c>
      <c r="R21" s="104">
        <f t="shared" si="7"/>
        <v>35</v>
      </c>
      <c r="S21" s="154">
        <v>0.2969</v>
      </c>
      <c r="T21" s="154">
        <v>0.3</v>
      </c>
      <c r="U21" s="154">
        <f t="shared" si="8"/>
        <v>0.29844999999999999</v>
      </c>
      <c r="V21" s="177" t="s">
        <v>532</v>
      </c>
      <c r="W21" s="104">
        <f>K21</f>
        <v>549305214</v>
      </c>
      <c r="X21" s="96">
        <v>449606837</v>
      </c>
      <c r="Y21" s="104">
        <f>W21-X21</f>
        <v>99698377</v>
      </c>
      <c r="Z21" s="57">
        <v>30</v>
      </c>
      <c r="AA21" s="101">
        <f t="shared" si="0"/>
        <v>0.3</v>
      </c>
      <c r="AB21" s="57">
        <v>20</v>
      </c>
      <c r="AC21" s="101">
        <f t="shared" si="1"/>
        <v>0.2</v>
      </c>
      <c r="AD21" s="57">
        <v>10</v>
      </c>
      <c r="AE21" s="101">
        <f t="shared" si="2"/>
        <v>0.1</v>
      </c>
      <c r="AF21" s="158">
        <f t="shared" si="10"/>
        <v>60</v>
      </c>
      <c r="AG21" s="159">
        <f t="shared" si="11"/>
        <v>0.81850094545070162</v>
      </c>
      <c r="AH21" s="159">
        <f t="shared" si="12"/>
        <v>0.6</v>
      </c>
      <c r="AI21" s="159">
        <f t="shared" si="13"/>
        <v>0.7092504727253508</v>
      </c>
      <c r="AJ21" s="37" t="s">
        <v>533</v>
      </c>
    </row>
    <row r="22" spans="1:36" ht="51" customHeight="1" x14ac:dyDescent="0.25">
      <c r="A22" s="204" t="s">
        <v>341</v>
      </c>
      <c r="B22" s="279" t="s">
        <v>355</v>
      </c>
      <c r="C22" s="144" t="str">
        <f>[1]SEGUIMIENTO!C139</f>
        <v>SA-PY3.1</v>
      </c>
      <c r="D22" s="163" t="str">
        <f>[1]SEGUIMIENTO!D139</f>
        <v>Desarrollo de las actividades Gestión Ambiental y  vinculación personal del Proyecto.</v>
      </c>
      <c r="E22" s="144">
        <f>[1]SEGUIMIENTO!E139</f>
        <v>510</v>
      </c>
      <c r="F22" s="145" t="s">
        <v>356</v>
      </c>
      <c r="G22" s="145">
        <v>120</v>
      </c>
      <c r="H22" s="145" t="s">
        <v>347</v>
      </c>
      <c r="I22" s="6">
        <v>120238283</v>
      </c>
      <c r="J22" s="6">
        <v>56482267</v>
      </c>
      <c r="K22" s="104">
        <f t="shared" si="3"/>
        <v>63756016</v>
      </c>
      <c r="L22" s="104">
        <v>56482267</v>
      </c>
      <c r="M22" s="162">
        <f t="shared" si="4"/>
        <v>470685.55833333335</v>
      </c>
      <c r="N22" s="104">
        <v>0</v>
      </c>
      <c r="O22" s="162">
        <v>0</v>
      </c>
      <c r="P22" s="104">
        <v>0</v>
      </c>
      <c r="Q22" s="162">
        <f t="shared" si="6"/>
        <v>0</v>
      </c>
      <c r="R22" s="104">
        <f t="shared" si="7"/>
        <v>56482267</v>
      </c>
      <c r="S22" s="154">
        <v>0.48470000000000002</v>
      </c>
      <c r="T22" s="154">
        <v>0.2</v>
      </c>
      <c r="U22" s="154">
        <f t="shared" si="8"/>
        <v>0.34235000000000004</v>
      </c>
      <c r="V22" s="9" t="s">
        <v>534</v>
      </c>
      <c r="W22" s="104">
        <v>120238283</v>
      </c>
      <c r="X22" s="96">
        <f>57000000+J22</f>
        <v>113482267</v>
      </c>
      <c r="Y22" s="104">
        <f t="shared" si="9"/>
        <v>6756016</v>
      </c>
      <c r="Z22" s="139">
        <v>0</v>
      </c>
      <c r="AA22" s="101">
        <f t="shared" si="0"/>
        <v>0</v>
      </c>
      <c r="AB22" s="139">
        <v>0</v>
      </c>
      <c r="AC22" s="101">
        <f t="shared" si="1"/>
        <v>0</v>
      </c>
      <c r="AD22" s="139">
        <v>57000000</v>
      </c>
      <c r="AE22" s="175">
        <f t="shared" si="2"/>
        <v>475000</v>
      </c>
      <c r="AF22" s="158">
        <f t="shared" si="10"/>
        <v>57000000</v>
      </c>
      <c r="AG22" s="159">
        <f t="shared" si="11"/>
        <v>0.94381143982237337</v>
      </c>
      <c r="AH22" s="159">
        <f t="shared" si="12"/>
        <v>475000</v>
      </c>
      <c r="AI22" s="159">
        <f>(AG22+AH22)/2</f>
        <v>237500.47190571993</v>
      </c>
      <c r="AJ22" s="178" t="s">
        <v>535</v>
      </c>
    </row>
    <row r="23" spans="1:36" ht="38.25" customHeight="1" x14ac:dyDescent="0.25">
      <c r="A23" s="204"/>
      <c r="B23" s="280"/>
      <c r="C23" s="144" t="str">
        <f>[1]SEGUIMIENTO!C140</f>
        <v>SA-PY3.2</v>
      </c>
      <c r="D23" s="163" t="str">
        <f>[1]SEGUIMIENTO!D140</f>
        <v>Actualización y desarrollo del Sistema de Gestión de Calidad con el Plan de Desarrollo y vinculación personal del Proyecto.</v>
      </c>
      <c r="E23" s="144">
        <f>[1]SEGUIMIENTO!E140</f>
        <v>510</v>
      </c>
      <c r="F23" s="145" t="s">
        <v>356</v>
      </c>
      <c r="G23" s="145">
        <v>134</v>
      </c>
      <c r="H23" s="145" t="s">
        <v>347</v>
      </c>
      <c r="I23" s="6">
        <v>134000000</v>
      </c>
      <c r="J23" s="6">
        <v>56482267</v>
      </c>
      <c r="K23" s="104">
        <f t="shared" si="3"/>
        <v>77517733</v>
      </c>
      <c r="L23" s="104">
        <v>56482267</v>
      </c>
      <c r="M23" s="162">
        <f t="shared" si="4"/>
        <v>421509.45522388059</v>
      </c>
      <c r="N23" s="104">
        <v>0</v>
      </c>
      <c r="O23" s="162">
        <f t="shared" si="5"/>
        <v>0</v>
      </c>
      <c r="P23" s="104">
        <v>0</v>
      </c>
      <c r="Q23" s="162">
        <f t="shared" si="6"/>
        <v>0</v>
      </c>
      <c r="R23" s="104">
        <f t="shared" si="7"/>
        <v>56482267</v>
      </c>
      <c r="S23" s="154">
        <v>0.42149999999999999</v>
      </c>
      <c r="T23" s="154">
        <v>0.2</v>
      </c>
      <c r="U23" s="154">
        <f t="shared" si="8"/>
        <v>0.31074999999999997</v>
      </c>
      <c r="V23" s="178" t="s">
        <v>536</v>
      </c>
      <c r="W23" s="104">
        <v>134000000</v>
      </c>
      <c r="X23" s="96">
        <f>56201662+J23</f>
        <v>112683929</v>
      </c>
      <c r="Y23" s="104">
        <f>W23-X23</f>
        <v>21316071</v>
      </c>
      <c r="Z23" s="139">
        <v>0</v>
      </c>
      <c r="AA23" s="101">
        <f t="shared" si="0"/>
        <v>0</v>
      </c>
      <c r="AB23" s="139">
        <v>0</v>
      </c>
      <c r="AC23" s="101">
        <f t="shared" si="1"/>
        <v>0</v>
      </c>
      <c r="AD23" s="139">
        <v>56201662</v>
      </c>
      <c r="AE23" s="175">
        <f t="shared" si="2"/>
        <v>419415.38805970148</v>
      </c>
      <c r="AF23" s="158">
        <f>Z23+AB23+AD23</f>
        <v>56201662</v>
      </c>
      <c r="AG23" s="159">
        <f t="shared" si="11"/>
        <v>0.84092484328358208</v>
      </c>
      <c r="AH23" s="159">
        <f t="shared" si="12"/>
        <v>419415.38805970148</v>
      </c>
      <c r="AI23" s="159">
        <f t="shared" si="13"/>
        <v>209708.11449227238</v>
      </c>
      <c r="AJ23" s="178" t="s">
        <v>536</v>
      </c>
    </row>
    <row r="24" spans="1:36" ht="32.25" hidden="1" customHeight="1" x14ac:dyDescent="0.25">
      <c r="A24" s="204"/>
      <c r="B24" s="280"/>
      <c r="C24" s="144" t="str">
        <f>[1]SEGUIMIENTO!C141</f>
        <v>SA-PY3.3</v>
      </c>
      <c r="D24" s="163" t="str">
        <f>[1]SEGUIMIENTO!D141</f>
        <v>Afiliación y Auditoría de seguimiento de la Certificación ISO 9001:2008 NTCGP 1000:2009.</v>
      </c>
      <c r="E24" s="144">
        <f>[1]SEGUIMIENTO!E141</f>
        <v>510</v>
      </c>
      <c r="F24" s="145" t="s">
        <v>356</v>
      </c>
      <c r="G24" s="145">
        <v>26</v>
      </c>
      <c r="H24" s="145" t="s">
        <v>347</v>
      </c>
      <c r="I24" s="6">
        <v>0</v>
      </c>
      <c r="J24" s="96">
        <v>0</v>
      </c>
      <c r="K24" s="104">
        <f t="shared" si="3"/>
        <v>0</v>
      </c>
      <c r="L24" s="104">
        <v>0</v>
      </c>
      <c r="M24" s="162">
        <f t="shared" si="4"/>
        <v>0</v>
      </c>
      <c r="N24" s="104">
        <v>0</v>
      </c>
      <c r="O24" s="162">
        <f t="shared" si="5"/>
        <v>0</v>
      </c>
      <c r="P24" s="104">
        <v>0</v>
      </c>
      <c r="Q24" s="162">
        <f t="shared" si="6"/>
        <v>0</v>
      </c>
      <c r="R24" s="104">
        <f t="shared" si="7"/>
        <v>0</v>
      </c>
      <c r="S24" s="154">
        <f>IFERROR((J24/I24),0)</f>
        <v>0</v>
      </c>
      <c r="T24" s="154">
        <f>L24+N24+P24</f>
        <v>0</v>
      </c>
      <c r="U24" s="154">
        <f t="shared" si="8"/>
        <v>0</v>
      </c>
      <c r="V24" s="8"/>
      <c r="W24" s="104">
        <v>0</v>
      </c>
      <c r="X24" s="104">
        <v>0</v>
      </c>
      <c r="Y24" s="104">
        <f t="shared" si="9"/>
        <v>0</v>
      </c>
      <c r="Z24" s="139">
        <v>0</v>
      </c>
      <c r="AA24" s="101">
        <f t="shared" si="0"/>
        <v>0</v>
      </c>
      <c r="AB24" s="139">
        <v>0</v>
      </c>
      <c r="AC24" s="101">
        <f t="shared" si="1"/>
        <v>0</v>
      </c>
      <c r="AD24" s="139">
        <v>0</v>
      </c>
      <c r="AE24" s="101">
        <f t="shared" si="2"/>
        <v>0</v>
      </c>
      <c r="AF24" s="158">
        <f t="shared" si="10"/>
        <v>0</v>
      </c>
      <c r="AG24" s="159">
        <f t="shared" si="11"/>
        <v>0</v>
      </c>
      <c r="AH24" s="159">
        <f t="shared" si="12"/>
        <v>0</v>
      </c>
      <c r="AI24" s="159">
        <f t="shared" si="13"/>
        <v>0</v>
      </c>
      <c r="AJ24" s="8"/>
    </row>
    <row r="25" spans="1:36" ht="62.25" customHeight="1" x14ac:dyDescent="0.25">
      <c r="A25" s="204"/>
      <c r="B25" s="281"/>
      <c r="C25" s="144" t="str">
        <f>[1]SEGUIMIENTO!C142</f>
        <v>SA-PY3.4</v>
      </c>
      <c r="D25" s="163" t="str">
        <f>[1]SEGUIMIENTO!D142</f>
        <v xml:space="preserve"> Gestión de la estructura academico-administrativa y financiera.</v>
      </c>
      <c r="E25" s="144">
        <f>[1]SEGUIMIENTO!E142</f>
        <v>510</v>
      </c>
      <c r="F25" s="145" t="s">
        <v>72</v>
      </c>
      <c r="G25" s="165" t="s">
        <v>517</v>
      </c>
      <c r="H25" s="165" t="s">
        <v>517</v>
      </c>
      <c r="I25" s="165">
        <v>0</v>
      </c>
      <c r="J25" s="165"/>
      <c r="K25" s="165">
        <f t="shared" si="3"/>
        <v>0</v>
      </c>
      <c r="L25" s="165" t="s">
        <v>517</v>
      </c>
      <c r="M25" s="165">
        <f t="shared" si="4"/>
        <v>0</v>
      </c>
      <c r="N25" s="165" t="s">
        <v>517</v>
      </c>
      <c r="O25" s="165">
        <f t="shared" si="5"/>
        <v>0</v>
      </c>
      <c r="P25" s="165" t="s">
        <v>517</v>
      </c>
      <c r="Q25" s="165">
        <f t="shared" si="6"/>
        <v>0</v>
      </c>
      <c r="R25" s="165" t="s">
        <v>517</v>
      </c>
      <c r="S25" s="154" t="s">
        <v>517</v>
      </c>
      <c r="T25" s="154" t="s">
        <v>517</v>
      </c>
      <c r="U25" s="154" t="s">
        <v>517</v>
      </c>
      <c r="V25" s="8"/>
      <c r="W25" s="165">
        <v>0</v>
      </c>
      <c r="X25" s="165">
        <v>0</v>
      </c>
      <c r="Y25" s="165">
        <f t="shared" si="9"/>
        <v>0</v>
      </c>
      <c r="Z25" s="165" t="s">
        <v>517</v>
      </c>
      <c r="AA25" s="165">
        <f t="shared" si="0"/>
        <v>0</v>
      </c>
      <c r="AB25" s="165" t="s">
        <v>517</v>
      </c>
      <c r="AC25" s="165">
        <f t="shared" si="1"/>
        <v>0</v>
      </c>
      <c r="AD25" s="165" t="s">
        <v>517</v>
      </c>
      <c r="AE25" s="165">
        <f t="shared" si="2"/>
        <v>0</v>
      </c>
      <c r="AF25" s="165" t="s">
        <v>517</v>
      </c>
      <c r="AG25" s="159" t="s">
        <v>517</v>
      </c>
      <c r="AH25" s="159" t="s">
        <v>517</v>
      </c>
      <c r="AI25" s="159" t="s">
        <v>517</v>
      </c>
      <c r="AJ25" s="8"/>
    </row>
    <row r="26" spans="1:36" ht="61.5" customHeight="1" x14ac:dyDescent="0.25">
      <c r="A26" s="204"/>
      <c r="B26" s="141" t="s">
        <v>357</v>
      </c>
      <c r="C26" s="144" t="str">
        <f>[1]SEGUIMIENTO!C143</f>
        <v>SA-PY5.1</v>
      </c>
      <c r="D26" s="163" t="str">
        <f>[1]SEGUIMIENTO!D143</f>
        <v>Elaboración de estudio de factibilidad ténico-financiero de la modernización académico administrativa.</v>
      </c>
      <c r="E26" s="144">
        <f>[1]SEGUIMIENTO!E143</f>
        <v>510</v>
      </c>
      <c r="F26" s="145" t="s">
        <v>358</v>
      </c>
      <c r="G26" s="145">
        <v>100</v>
      </c>
      <c r="H26" s="145" t="s">
        <v>359</v>
      </c>
      <c r="I26" s="96">
        <f>[1]SEGUIMIENTO!I143</f>
        <v>50000000</v>
      </c>
      <c r="J26" s="96">
        <v>50000000</v>
      </c>
      <c r="K26" s="104">
        <f t="shared" si="3"/>
        <v>0</v>
      </c>
      <c r="L26" s="104">
        <v>50</v>
      </c>
      <c r="M26" s="162">
        <f t="shared" si="4"/>
        <v>0.5</v>
      </c>
      <c r="N26" s="104">
        <v>50</v>
      </c>
      <c r="O26" s="162">
        <f t="shared" si="5"/>
        <v>0.5</v>
      </c>
      <c r="P26" s="104">
        <v>0</v>
      </c>
      <c r="Q26" s="162">
        <f t="shared" si="6"/>
        <v>0</v>
      </c>
      <c r="R26" s="104">
        <f t="shared" si="7"/>
        <v>100</v>
      </c>
      <c r="S26" s="154">
        <v>1</v>
      </c>
      <c r="T26" s="154">
        <f>L26+N26+P26</f>
        <v>100</v>
      </c>
      <c r="U26" s="154">
        <f t="shared" si="8"/>
        <v>50.5</v>
      </c>
      <c r="V26" s="33" t="s">
        <v>537</v>
      </c>
      <c r="W26" s="104">
        <v>0</v>
      </c>
      <c r="X26" s="96">
        <v>0</v>
      </c>
      <c r="Y26" s="104">
        <v>0</v>
      </c>
      <c r="Z26" s="139">
        <v>0</v>
      </c>
      <c r="AA26" s="101">
        <f t="shared" si="0"/>
        <v>0</v>
      </c>
      <c r="AB26" s="139">
        <v>0</v>
      </c>
      <c r="AC26" s="101">
        <f t="shared" si="1"/>
        <v>0</v>
      </c>
      <c r="AD26" s="139">
        <v>0</v>
      </c>
      <c r="AE26" s="101">
        <f t="shared" si="2"/>
        <v>0</v>
      </c>
      <c r="AF26" s="158">
        <f t="shared" si="10"/>
        <v>0</v>
      </c>
      <c r="AG26" s="159">
        <f t="shared" si="11"/>
        <v>0</v>
      </c>
      <c r="AH26" s="159">
        <f t="shared" si="12"/>
        <v>0</v>
      </c>
      <c r="AI26" s="159">
        <f t="shared" si="13"/>
        <v>0</v>
      </c>
      <c r="AJ26" s="33" t="s">
        <v>538</v>
      </c>
    </row>
    <row r="27" spans="1:36" s="21" customFormat="1" ht="15.95" customHeight="1" x14ac:dyDescent="0.25">
      <c r="A27" s="204"/>
      <c r="B27" s="140" t="s">
        <v>360</v>
      </c>
      <c r="C27" s="144" t="str">
        <f>[1]SEGUIMIENTO!C144</f>
        <v>SA-PY7.1</v>
      </c>
      <c r="D27" s="163" t="str">
        <f>[1]SEGUIMIENTO!D144</f>
        <v>Ejecución Plan de Capacitación para el personal Administrativo y de Trabajadores Oficiales.</v>
      </c>
      <c r="E27" s="144">
        <f>[1]SEGUIMIENTO!E144</f>
        <v>310</v>
      </c>
      <c r="F27" s="151" t="s">
        <v>361</v>
      </c>
      <c r="G27" s="151">
        <v>180</v>
      </c>
      <c r="H27" s="151" t="s">
        <v>62</v>
      </c>
      <c r="I27" s="96">
        <v>215500000</v>
      </c>
      <c r="J27" s="155">
        <v>109249010</v>
      </c>
      <c r="K27" s="104">
        <f t="shared" si="3"/>
        <v>106250990</v>
      </c>
      <c r="L27" s="179">
        <v>3</v>
      </c>
      <c r="M27" s="162">
        <f t="shared" si="4"/>
        <v>1.6666666666666666E-2</v>
      </c>
      <c r="N27" s="179">
        <v>4</v>
      </c>
      <c r="O27" s="162">
        <f t="shared" si="5"/>
        <v>2.2222222222222223E-2</v>
      </c>
      <c r="P27" s="179">
        <v>4</v>
      </c>
      <c r="Q27" s="162">
        <f t="shared" si="6"/>
        <v>2.2222222222222223E-2</v>
      </c>
      <c r="R27" s="104">
        <f t="shared" si="7"/>
        <v>11</v>
      </c>
      <c r="S27" s="154">
        <f>IFERROR((J27/I27),0)</f>
        <v>0.50695596287703015</v>
      </c>
      <c r="T27" s="154">
        <v>0.2</v>
      </c>
      <c r="U27" s="154">
        <f t="shared" si="8"/>
        <v>0.35347798143851505</v>
      </c>
      <c r="V27" s="73" t="s">
        <v>539</v>
      </c>
      <c r="W27" s="104">
        <v>215500000</v>
      </c>
      <c r="X27" s="142">
        <v>109249010</v>
      </c>
      <c r="Y27" s="104">
        <f t="shared" si="9"/>
        <v>106250990</v>
      </c>
      <c r="Z27" s="63">
        <v>3</v>
      </c>
      <c r="AA27" s="101">
        <f t="shared" si="0"/>
        <v>1.6666666666666666E-2</v>
      </c>
      <c r="AB27" s="63">
        <v>11</v>
      </c>
      <c r="AC27" s="101">
        <f t="shared" si="1"/>
        <v>6.1111111111111109E-2</v>
      </c>
      <c r="AD27" s="63">
        <v>5</v>
      </c>
      <c r="AE27" s="101">
        <f t="shared" si="2"/>
        <v>2.7777777777777776E-2</v>
      </c>
      <c r="AF27" s="158">
        <f t="shared" si="10"/>
        <v>19</v>
      </c>
      <c r="AG27" s="159">
        <f t="shared" si="11"/>
        <v>0.50695596287703015</v>
      </c>
      <c r="AH27" s="159">
        <f t="shared" si="12"/>
        <v>0.10555555555555556</v>
      </c>
      <c r="AI27" s="159">
        <f t="shared" si="13"/>
        <v>0.30625575921629283</v>
      </c>
      <c r="AJ27" s="73" t="s">
        <v>539</v>
      </c>
    </row>
    <row r="28" spans="1:36" ht="15.95" customHeight="1" x14ac:dyDescent="0.25">
      <c r="A28" s="20"/>
      <c r="B28" s="190" t="s">
        <v>362</v>
      </c>
      <c r="C28" s="190"/>
      <c r="D28" s="190"/>
      <c r="E28" s="74"/>
      <c r="F28" s="74"/>
      <c r="G28" s="74"/>
      <c r="H28" s="74"/>
      <c r="I28" s="19">
        <f>SUM(I8:I27)</f>
        <v>7173242543</v>
      </c>
      <c r="J28" s="19">
        <f>SUM(J8:J27)</f>
        <v>1500507086</v>
      </c>
      <c r="K28" s="19">
        <f>SUM(K8:K27)</f>
        <v>5672735457</v>
      </c>
      <c r="L28" s="19"/>
      <c r="M28" s="19"/>
      <c r="N28" s="19"/>
      <c r="O28" s="19"/>
      <c r="P28" s="19"/>
      <c r="Q28" s="19"/>
      <c r="R28" s="19"/>
      <c r="S28" s="19"/>
      <c r="T28" s="19"/>
      <c r="U28" s="19"/>
      <c r="V28" s="20"/>
      <c r="W28" s="19">
        <f>SUM(W8:W27)</f>
        <v>6919243628</v>
      </c>
      <c r="X28" s="19">
        <f>SUM(X8:X27)</f>
        <v>2967703189</v>
      </c>
      <c r="Y28" s="19">
        <f>SUM(Y8:Y27)</f>
        <v>3951540439</v>
      </c>
      <c r="Z28" s="20"/>
      <c r="AA28" s="20"/>
      <c r="AB28" s="20"/>
      <c r="AC28" s="20"/>
      <c r="AD28" s="20"/>
      <c r="AE28" s="20"/>
      <c r="AF28" s="20"/>
      <c r="AG28" s="154"/>
      <c r="AH28" s="154"/>
      <c r="AI28" s="154"/>
      <c r="AJ28" s="20"/>
    </row>
    <row r="29" spans="1:36" ht="15.95" customHeight="1" x14ac:dyDescent="0.25">
      <c r="C29" s="75"/>
      <c r="D29" s="76"/>
      <c r="F29" s="77"/>
      <c r="G29" s="77"/>
      <c r="H29" s="77"/>
      <c r="I29" s="78"/>
      <c r="J29" s="78"/>
      <c r="K29" s="78"/>
      <c r="L29" s="78"/>
      <c r="M29" s="78"/>
      <c r="N29" s="78"/>
      <c r="O29" s="78"/>
      <c r="P29" s="78"/>
      <c r="Q29" s="78"/>
      <c r="R29" s="78"/>
      <c r="S29" s="78"/>
      <c r="T29" s="78"/>
      <c r="U29" s="78"/>
      <c r="W29" s="78">
        <f>W28-[1]SEGUIMIENTO!W145</f>
        <v>0</v>
      </c>
      <c r="X29" s="78">
        <f>X28-[1]SEGUIMIENTO!X145</f>
        <v>0</v>
      </c>
      <c r="Y29" s="78">
        <f>Y28-[1]SEGUIMIENTO!Y145</f>
        <v>0</v>
      </c>
    </row>
    <row r="30" spans="1:36" ht="15.95" customHeight="1" x14ac:dyDescent="0.25">
      <c r="C30" s="75"/>
      <c r="E30" s="75"/>
      <c r="F30" s="76"/>
      <c r="G30" s="76"/>
      <c r="H30" s="76"/>
    </row>
    <row r="31" spans="1:36" ht="15.95" customHeight="1" x14ac:dyDescent="0.25">
      <c r="F31" s="79"/>
      <c r="G31" s="79"/>
      <c r="H31" s="79"/>
      <c r="I31" s="78"/>
    </row>
    <row r="32" spans="1:36" ht="15.95" customHeight="1" x14ac:dyDescent="0.25">
      <c r="F32" s="79"/>
      <c r="G32" s="79"/>
      <c r="H32" s="79"/>
      <c r="I32" s="78"/>
    </row>
    <row r="33" spans="4:9" ht="15.95" customHeight="1" x14ac:dyDescent="0.25">
      <c r="F33" s="79"/>
      <c r="G33" s="79"/>
      <c r="H33" s="79"/>
      <c r="I33" s="78"/>
    </row>
    <row r="34" spans="4:9" ht="15.95" customHeight="1" x14ac:dyDescent="0.25">
      <c r="D34" s="76"/>
      <c r="E34" s="80"/>
      <c r="F34" s="81"/>
      <c r="G34" s="81"/>
      <c r="H34" s="81"/>
      <c r="I34" s="78"/>
    </row>
    <row r="35" spans="4:9" ht="15.95" customHeight="1" x14ac:dyDescent="0.25">
      <c r="D35" s="76"/>
      <c r="E35" s="80"/>
      <c r="F35" s="75"/>
      <c r="G35" s="75"/>
      <c r="H35" s="75"/>
      <c r="I35" s="78"/>
    </row>
    <row r="36" spans="4:9" ht="15.95" customHeight="1" x14ac:dyDescent="0.25"/>
    <row r="37" spans="4:9" ht="15.95" customHeight="1" x14ac:dyDescent="0.25">
      <c r="F37" s="77"/>
      <c r="G37" s="77"/>
      <c r="H37" s="77"/>
    </row>
    <row r="38" spans="4:9" ht="15.95" customHeight="1" x14ac:dyDescent="0.25"/>
    <row r="39" spans="4:9" ht="15.95" customHeight="1" x14ac:dyDescent="0.25"/>
    <row r="40" spans="4:9" ht="15.95" customHeight="1" x14ac:dyDescent="0.25"/>
  </sheetData>
  <mergeCells count="65">
    <mergeCell ref="I4:K4"/>
    <mergeCell ref="A5:B5"/>
    <mergeCell ref="C5:E5"/>
    <mergeCell ref="F5:H5"/>
    <mergeCell ref="B4:C4"/>
    <mergeCell ref="E4:F4"/>
    <mergeCell ref="G4:H4"/>
    <mergeCell ref="A1:A3"/>
    <mergeCell ref="B1:I1"/>
    <mergeCell ref="J1:K3"/>
    <mergeCell ref="V1:V3"/>
    <mergeCell ref="B2:I2"/>
    <mergeCell ref="B3:I3"/>
    <mergeCell ref="J5:J6"/>
    <mergeCell ref="K5:K6"/>
    <mergeCell ref="L5:Q5"/>
    <mergeCell ref="R5:R7"/>
    <mergeCell ref="G6:G7"/>
    <mergeCell ref="H6:H7"/>
    <mergeCell ref="L6:M6"/>
    <mergeCell ref="P6:Q6"/>
    <mergeCell ref="A6:A7"/>
    <mergeCell ref="B6:B7"/>
    <mergeCell ref="C6:C7"/>
    <mergeCell ref="D6:D7"/>
    <mergeCell ref="E6:E7"/>
    <mergeCell ref="A8:A19"/>
    <mergeCell ref="B8:B10"/>
    <mergeCell ref="B11:B13"/>
    <mergeCell ref="B14:B20"/>
    <mergeCell ref="A22:A27"/>
    <mergeCell ref="B22:B25"/>
    <mergeCell ref="Z1:Z3"/>
    <mergeCell ref="AA1:AI1"/>
    <mergeCell ref="AJ1:AJ3"/>
    <mergeCell ref="AA2:AI2"/>
    <mergeCell ref="AA3:AI3"/>
    <mergeCell ref="AA4:AC4"/>
    <mergeCell ref="AD4:AE4"/>
    <mergeCell ref="AF4:AG4"/>
    <mergeCell ref="AH4:AI4"/>
    <mergeCell ref="W5:W6"/>
    <mergeCell ref="X5:X6"/>
    <mergeCell ref="Y5:Y6"/>
    <mergeCell ref="Z5:AE5"/>
    <mergeCell ref="AF5:AF7"/>
    <mergeCell ref="AG5:AG6"/>
    <mergeCell ref="AH5:AH6"/>
    <mergeCell ref="AI5:AI6"/>
    <mergeCell ref="B28:D28"/>
    <mergeCell ref="AJ5:AJ7"/>
    <mergeCell ref="Z6:AA6"/>
    <mergeCell ref="AB6:AC6"/>
    <mergeCell ref="AD6:AE6"/>
    <mergeCell ref="W7:Y7"/>
    <mergeCell ref="AG7:AI7"/>
    <mergeCell ref="I7:K7"/>
    <mergeCell ref="S7:U7"/>
    <mergeCell ref="S5:S6"/>
    <mergeCell ref="T5:T6"/>
    <mergeCell ref="U5:U6"/>
    <mergeCell ref="N6:O6"/>
    <mergeCell ref="V5:V7"/>
    <mergeCell ref="F6:F7"/>
    <mergeCell ref="I5:I6"/>
  </mergeCells>
  <conditionalFormatting sqref="AI28">
    <cfRule type="cellIs" dxfId="27" priority="21" operator="greaterThan">
      <formula>24%</formula>
    </cfRule>
    <cfRule type="cellIs" dxfId="26" priority="22" operator="between">
      <formula>20%</formula>
      <formula>24%</formula>
    </cfRule>
    <cfRule type="cellIs" dxfId="25" priority="23" operator="between">
      <formula>9%</formula>
      <formula>19%</formula>
    </cfRule>
    <cfRule type="cellIs" dxfId="24" priority="24" operator="lessThan">
      <formula>9%</formula>
    </cfRule>
  </conditionalFormatting>
  <conditionalFormatting sqref="AG28:AH28">
    <cfRule type="cellIs" dxfId="23" priority="25" operator="greaterThan">
      <formula>24%</formula>
    </cfRule>
    <cfRule type="cellIs" dxfId="22" priority="26" operator="between">
      <formula>20%</formula>
      <formula>24%</formula>
    </cfRule>
    <cfRule type="cellIs" dxfId="21" priority="27" operator="between">
      <formula>9%</formula>
      <formula>19%</formula>
    </cfRule>
    <cfRule type="cellIs" dxfId="20" priority="28" operator="lessThan">
      <formula>9%</formula>
    </cfRule>
  </conditionalFormatting>
  <conditionalFormatting sqref="S8:S27">
    <cfRule type="cellIs" dxfId="19" priority="17" operator="greaterThan">
      <formula>24%</formula>
    </cfRule>
    <cfRule type="cellIs" dxfId="18" priority="18" operator="between">
      <formula>20%</formula>
      <formula>24%</formula>
    </cfRule>
    <cfRule type="cellIs" dxfId="17" priority="19" operator="between">
      <formula>9%</formula>
      <formula>19%</formula>
    </cfRule>
    <cfRule type="cellIs" dxfId="16" priority="20" operator="lessThan">
      <formula>9%</formula>
    </cfRule>
  </conditionalFormatting>
  <conditionalFormatting sqref="T8:T27">
    <cfRule type="cellIs" dxfId="15" priority="13" operator="greaterThan">
      <formula>24%</formula>
    </cfRule>
    <cfRule type="cellIs" dxfId="14" priority="14" operator="between">
      <formula>20%</formula>
      <formula>24%</formula>
    </cfRule>
    <cfRule type="cellIs" dxfId="13" priority="15" operator="between">
      <formula>9%</formula>
      <formula>19%</formula>
    </cfRule>
    <cfRule type="cellIs" dxfId="12" priority="16" operator="lessThan">
      <formula>9%</formula>
    </cfRule>
  </conditionalFormatting>
  <conditionalFormatting sqref="U8:U27">
    <cfRule type="cellIs" dxfId="11" priority="9" operator="greaterThan">
      <formula>24%</formula>
    </cfRule>
    <cfRule type="cellIs" dxfId="10" priority="10" operator="between">
      <formula>20%</formula>
      <formula>24%</formula>
    </cfRule>
    <cfRule type="cellIs" dxfId="9" priority="11" operator="between">
      <formula>9%</formula>
      <formula>19%</formula>
    </cfRule>
    <cfRule type="cellIs" dxfId="8" priority="12" operator="lessThan">
      <formula>9%</formula>
    </cfRule>
  </conditionalFormatting>
  <conditionalFormatting sqref="AG8:AG27">
    <cfRule type="cellIs" dxfId="7" priority="5" operator="greaterThan">
      <formula>50%</formula>
    </cfRule>
    <cfRule type="cellIs" dxfId="6" priority="6" operator="between">
      <formula>37%</formula>
      <formula>50%</formula>
    </cfRule>
    <cfRule type="cellIs" dxfId="5" priority="7" operator="between">
      <formula>16%</formula>
      <formula>37%</formula>
    </cfRule>
    <cfRule type="cellIs" dxfId="4" priority="8" operator="lessThan">
      <formula>16%</formula>
    </cfRule>
  </conditionalFormatting>
  <conditionalFormatting sqref="AH8:AI27">
    <cfRule type="cellIs" dxfId="3" priority="1" operator="greaterThan">
      <formula>50%</formula>
    </cfRule>
    <cfRule type="cellIs" dxfId="2" priority="2" operator="between">
      <formula>37%</formula>
      <formula>50%</formula>
    </cfRule>
    <cfRule type="cellIs" dxfId="1" priority="3" operator="between">
      <formula>16%</formula>
      <formula>37%</formula>
    </cfRule>
    <cfRule type="cellIs" dxfId="0" priority="4" operator="lessThan">
      <formula>16%</formula>
    </cfRule>
  </conditionalFormatting>
  <printOptions horizontalCentered="1" verticalCentered="1"/>
  <pageMargins left="0.35433070866141736" right="0.27559055118110237" top="0.9055118110236221" bottom="0.47244094488188981" header="0.59055118110236227" footer="0.27559055118110237"/>
  <pageSetup scale="60" orientation="landscape" r:id="rId1"/>
  <headerFooter>
    <oddHeader>&amp;C&amp;"-,Negrita"&amp;14UNIVERSIDAD SURCOLOMBIANA PLAN DE ACCIÓN  VIGENCIA  2017
 RESOLUCION  307 DEL 27 DE DICIEMBRE  
 DE 2016</oddHeader>
    <oddFooter>&amp;LUNIDAD DE PLANEAMIENTO ECONÓMICO Y ADMINISTRATIVO&amp;COFICINA DE PLANEACIÓN&amp;RPágina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Escala</vt:lpstr>
      <vt:lpstr>S. FORMACION</vt:lpstr>
      <vt:lpstr>S. INVESTIGACIÓN</vt:lpstr>
      <vt:lpstr>S. PROY. SOCIAL </vt:lpstr>
      <vt:lpstr>S. BIENESTAR</vt:lpstr>
      <vt:lpstr>S. ADMINISTRATIVO</vt:lpstr>
      <vt:lpstr>'S. ADMINISTRATIVO'!Títulos_a_imprimir</vt:lpstr>
      <vt:lpstr>'S. BIENESTAR'!Títulos_a_imprimir</vt:lpstr>
      <vt:lpstr>'S. FORMACION'!Títulos_a_imprimir</vt:lpstr>
      <vt:lpstr>'S. INVESTIGACIÓN'!Títulos_a_imprimir</vt:lpstr>
      <vt:lpstr>'S. PROY. SOCIAL '!Títulos_a_imprimir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Leidy Rocio Murillo</dc:creator>
  <cp:lastModifiedBy>Leidy Rocio Murillo</cp:lastModifiedBy>
  <cp:lastPrinted>2017-08-10T21:16:46Z</cp:lastPrinted>
  <dcterms:created xsi:type="dcterms:W3CDTF">2017-07-07T15:04:02Z</dcterms:created>
  <dcterms:modified xsi:type="dcterms:W3CDTF">2018-05-15T21:41:18Z</dcterms:modified>
</cp:coreProperties>
</file>